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" sheetId="1" r:id="rId1"/>
  </sheets>
  <definedNames>
    <definedName name="OLE_LINK1" localSheetId="0">'2022'!$B$5</definedName>
  </definedNames>
  <calcPr fullCalcOnLoad="1"/>
</workbook>
</file>

<file path=xl/sharedStrings.xml><?xml version="1.0" encoding="utf-8"?>
<sst xmlns="http://schemas.openxmlformats.org/spreadsheetml/2006/main" count="1062" uniqueCount="361">
  <si>
    <t>Ведомственная структура расходов бюджета города Струнино на 2022 год</t>
  </si>
  <si>
    <t>Код главного распорядителя средств местного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</si>
  <si>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</si>
  <si>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</si>
  <si>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</si>
  <si>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</si>
  <si>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</si>
  <si>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2022 год, тыс. 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</si>
  <si>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</si>
  <si>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</si>
  <si>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</si>
  <si>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</si>
  <si>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</si>
  <si>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</si>
  <si>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</si>
  <si>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</si>
  <si>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</si>
  <si>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</si>
  <si>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</si>
  <si>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</si>
  <si>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</si>
  <si>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</si>
  <si>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</si>
  <si>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</si>
  <si>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</si>
  <si>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</si>
  <si>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</si>
  <si>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</si>
  <si>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</si>
  <si>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</si>
  <si>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</si>
  <si>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</si>
  <si>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</si>
  <si>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</si>
  <si>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</si>
  <si>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</si>
  <si>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</si>
  <si>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</si>
  <si>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</si>
  <si>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</si>
  <si>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</si>
  <si>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</si>
  <si>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</si>
  <si>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</si>
  <si>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</si>
  <si>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</si>
  <si>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</si>
  <si>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</si>
  <si>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</si>
  <si>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</si>
  <si>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</si>
  <si>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</si>
  <si>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</si>
  <si>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</si>
  <si>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</si>
  <si>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</si>
  <si>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</si>
  <si>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</si>
  <si>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</si>
  <si>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</si>
  <si>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</si>
  <si>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</si>
  <si>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</si>
  <si>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</si>
  <si>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</si>
  <si>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</si>
  <si>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</si>
  <si>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</si>
  <si>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</si>
  <si>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</si>
  <si>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</si>
  <si>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</si>
  <si>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</si>
  <si>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</si>
  <si>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</si>
  <si>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</si>
  <si>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</si>
  <si>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</si>
  <si>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</si>
  <si>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</si>
  <si>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</si>
  <si>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</si>
  <si>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</si>
  <si>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</si>
  <si>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</si>
  <si>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</si>
  <si>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</si>
  <si>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</si>
  <si>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</si>
  <si>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</si>
  <si>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</si>
  <si>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</si>
  <si>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</si>
  <si>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</si>
  <si>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</si>
  <si>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</si>
  <si>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</si>
  <si>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</si>
  <si>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</si>
  <si>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</si>
  <si>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</si>
  <si>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</si>
  <si>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</si>
  <si>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</si>
  <si>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</si>
  <si>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</si>
  <si>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</si>
  <si>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</si>
  <si>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</si>
  <si>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</si>
  <si>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07 0 01 S2460</t>
  </si>
  <si>
    <t>в том числе за счет средств местного бюджета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</si>
  <si>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</si>
  <si>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</si>
  <si>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</si>
  <si>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</si>
  <si>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</si>
  <si>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</si>
  <si>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</si>
  <si>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</si>
  <si>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</si>
  <si>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</si>
  <si>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</si>
  <si>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</si>
  <si>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</si>
  <si>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</si>
  <si>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</si>
  <si>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</si>
  <si>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</si>
  <si>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</si>
  <si>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</si>
  <si>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</si>
  <si>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 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</si>
  <si>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</si>
  <si>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</si>
  <si>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</si>
  <si>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</si>
  <si>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</si>
  <si>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</si>
  <si>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</si>
  <si>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</si>
  <si>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</si>
  <si>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</si>
  <si>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</si>
  <si>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</si>
  <si>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</si>
  <si>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</si>
  <si>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</si>
  <si>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</si>
  <si>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</si>
  <si>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</si>
  <si>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</si>
  <si>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</si>
  <si>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</si>
  <si>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</si>
  <si>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</si>
  <si>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</si>
  <si>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</si>
  <si>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</si>
  <si>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</si>
  <si>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</si>
  <si>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</si>
  <si>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</si>
  <si>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</si>
  <si>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t>24 2 01 S0080</t>
  </si>
  <si>
    <t>Жилищно-коммунальное хозяйство</t>
  </si>
  <si>
    <t>05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</si>
  <si>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</si>
  <si>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</si>
  <si>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</si>
  <si>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</si>
  <si>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</si>
  <si>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</si>
  <si>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</si>
  <si>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</si>
  <si>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</si>
  <si>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</si>
  <si>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</si>
  <si>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</si>
  <si>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</si>
  <si>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</si>
  <si>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</si>
  <si>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</si>
  <si>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</si>
  <si>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</si>
  <si>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</si>
  <si>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</si>
  <si>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</si>
  <si>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</si>
  <si>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</si>
  <si>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</si>
  <si>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</si>
  <si>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</si>
  <si>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</si>
  <si>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Мероприятия на обеспечение устойчивого сокращения непригодного для проживания жилищного фонда за счет средств местного бюджета   (Иные бюджетные ассигнования)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</si>
  <si>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</si>
  <si>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</si>
  <si>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</si>
  <si>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</si>
  <si>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</si>
  <si>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</si>
  <si>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</si>
  <si>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Основное мероприятие "Ремонт муниципального имущества"</t>
  </si>
  <si>
    <t xml:space="preserve">03 0 03 </t>
  </si>
  <si>
    <t>Капитальный ремонт  нежилого здания (водозаборное сооружение) по ул.Зеленая (Закупка товаров, работ и услуг для государственных (муниципальных) нужд)</t>
  </si>
  <si>
    <t>03 0 03 30020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</si>
  <si>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</si>
  <si>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</si>
  <si>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</si>
  <si>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</si>
  <si>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</si>
  <si>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19 0 02 40100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</si>
  <si>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</si>
  <si>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</si>
  <si>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</si>
  <si>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</si>
  <si>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Разработка проектно-сметной документации капитального строительства блочно-модульной газовой котельной, мощностью 8,97 МВ для отопления и ГВС, расположенной по ул.Заречная (квартал Д) (Капитальные вложения в объекты  государственной (муниципальной) собственности)</t>
  </si>
  <si>
    <t>19 0 03 40300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</si>
  <si>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</si>
  <si>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</si>
  <si>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06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</si>
  <si>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</si>
  <si>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</si>
  <si>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</si>
  <si>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</si>
  <si>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</si>
  <si>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</si>
  <si>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Расходы на  создание мест (площадок) для  накопления ТКО (Закупка товаров, работ и услуг для государственных (муниципальных) нужд)</t>
  </si>
  <si>
    <t>06 0 07 S2160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</si>
  <si>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</si>
  <si>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Благоустройство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</si>
  <si>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</si>
  <si>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</si>
  <si>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</si>
  <si>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</si>
  <si>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</si>
  <si>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</si>
  <si>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</si>
  <si>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</si>
  <si>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</si>
  <si>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</si>
  <si>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в том числе добровольные пожертвования на благоустройство кладбища</t>
  </si>
  <si>
    <t>в том числе добровольные пожертвования на благоустройство берега реки Горелый крест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</si>
  <si>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</si>
  <si>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</si>
  <si>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</si>
  <si>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</si>
  <si>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</si>
  <si>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</si>
  <si>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</si>
  <si>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</si>
  <si>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</si>
  <si>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</si>
  <si>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</si>
  <si>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</si>
  <si>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</si>
  <si>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</si>
  <si>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</si>
  <si>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</si>
  <si>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</si>
  <si>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</si>
  <si>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</si>
  <si>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</si>
  <si>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</si>
  <si>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</si>
  <si>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</si>
  <si>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</si>
  <si>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</si>
  <si>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</si>
  <si>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</si>
  <si>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</si>
  <si>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</si>
  <si>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</si>
  <si>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</si>
  <si>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</si>
  <si>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</si>
  <si>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</si>
  <si>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</si>
  <si>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</si>
  <si>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</si>
  <si>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</si>
  <si>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</si>
  <si>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</si>
  <si>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Основное мероприятие «Модернизация комплектования библиотек в части комплектования книжных фондов»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</si>
  <si>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</si>
  <si>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</si>
  <si>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15 0 03 L519F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</si>
  <si>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</si>
  <si>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</si>
  <si>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r>
      <rPr>
        <sz val="12"/>
        <color indexed="8"/>
        <rFont val="Times New Roman"/>
        <family val="1"/>
      </rPr>
      <t>Субсидии на комплектование книжных фондов муниципальных библиотек области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</si>
  <si>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15 0 03 75190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</si>
  <si>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</si>
  <si>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</si>
  <si>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</si>
  <si>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</si>
  <si>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</si>
  <si>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</si>
  <si>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</si>
  <si>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</si>
  <si>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</si>
  <si>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</si>
  <si>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</si>
  <si>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</si>
  <si>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</si>
  <si>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</si>
  <si>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</si>
  <si>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</si>
  <si>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</si>
  <si>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01 0 03 10010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</si>
  <si>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</si>
  <si>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</si>
  <si>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</si>
  <si>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</si>
  <si>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</si>
  <si>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</si>
  <si>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</si>
  <si>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99 9 00 20020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</si>
  <si>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</si>
  <si>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</si>
  <si>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</si>
  <si>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</si>
  <si>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</si>
  <si>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</si>
  <si>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</si>
  <si>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</si>
  <si>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</si>
  <si>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</si>
  <si>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</si>
  <si>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</si>
  <si>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</si>
  <si>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</si>
  <si>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</si>
  <si>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</si>
  <si>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</si>
  <si>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</si>
  <si>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</si>
  <si>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Основное мероприятие « Содержание объектов спортивной инфраструктуры»</t>
  </si>
  <si>
    <t>18 0 02 72000</t>
  </si>
  <si>
    <t>Массовый спорт</t>
  </si>
  <si>
    <t>Основное мероприятие «Реконструкция стадиона МБУ «СДЮСОЦ» города Струнино</t>
  </si>
  <si>
    <t xml:space="preserve">18 0 02 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</si>
  <si>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</si>
  <si>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18 0 02 71390</t>
  </si>
  <si>
    <t>Основное мероприятие «Прочие мероприятия»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</si>
  <si>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</si>
  <si>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18 0 02 60180</t>
  </si>
  <si>
    <t>ИТОГО расходов</t>
  </si>
  <si>
    <t>Решение СНД №15 от 26.04.2022</t>
  </si>
  <si>
    <t>изменения</t>
  </si>
  <si>
    <t>07 0 01 20500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</si>
  <si>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</si>
  <si>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Проведение мероприятий по установке опор уличного освещения (Закупка товаров, работ и услуг для государственных (муниципальных) нужд)</t>
  </si>
  <si>
    <t>06 0 05 20133</t>
  </si>
  <si>
    <t>24 2 01 20134</t>
  </si>
  <si>
    <t>19 0 03 20135</t>
  </si>
  <si>
    <t>Расходы по актуализации схем водоснабжения и водоотведения, теплоснабжения города Струнино (Закупка товаров, работ и услуг для государственных (муниципальных) нужд)</t>
  </si>
  <si>
    <t xml:space="preserve">Сумма на 2022 год, тыс. рублей
</t>
  </si>
  <si>
    <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</si>
  <si>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Расходы по доработке проекта планировки территории города Струнино (Закупка товаров, работ и услуг для государственных (муниципальных) нужд)</t>
  </si>
  <si>
    <t>Приложение №3
к решению Совета народных депутатов города Струнино                                                       
от  26.07.2022   №  30</t>
  </si>
  <si>
    <t xml:space="preserve">Приложение №5
к решению Совета народных депутатов города Струнино                                                       
от  14.12.2021    № 60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</si>
</sst>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00"/>
    <numFmt numFmtId="166" formatCode="0000000"/>
    <numFmt numFmtId="167" formatCode="000"/>
    <numFmt numFmtId="168" formatCode="0.000"/>
    <numFmt numFmtId="169" formatCode="0.000000000"/>
    <numFmt numFmtId="170" formatCode="0.0000000"/>
    <numFmt numFmtId="171" formatCode="0.0000"/>
    <numFmt numFmtId="172" formatCode="0.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3" applyNumberFormat="0" applyAlignment="0" applyProtection="0"/>
    <xf numFmtId="0" fontId="49" fillId="34" borderId="4" applyNumberFormat="0" applyAlignment="0" applyProtection="0"/>
    <xf numFmtId="0" fontId="50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5" borderId="9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9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5" fillId="40" borderId="0" xfId="0" applyFont="1" applyFill="1" applyAlignment="1">
      <alignment/>
    </xf>
    <xf numFmtId="164" fontId="15" fillId="40" borderId="0" xfId="0" applyNumberFormat="1" applyFont="1" applyFill="1" applyAlignment="1">
      <alignment/>
    </xf>
    <xf numFmtId="165" fontId="15" fillId="40" borderId="0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0" applyNumberFormat="1" applyFont="1" applyBorder="1" applyAlignment="1">
      <alignment/>
    </xf>
    <xf numFmtId="164" fontId="20" fillId="0" borderId="2" xfId="0" applyNumberFormat="1" applyFont="1" applyFill="1" applyBorder="1" applyAlignment="1">
      <alignment horizontal="center" vertical="center" wrapText="1"/>
    </xf>
    <xf numFmtId="165" fontId="20" fillId="0" borderId="2" xfId="0" applyNumberFormat="1" applyFont="1" applyFill="1" applyBorder="1" applyAlignment="1">
      <alignment horizontal="center" vertical="center" wrapText="1"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12" xfId="0" applyNumberFormat="1" applyFont="1" applyFill="1" applyBorder="1" applyAlignment="1">
      <alignment horizontal="left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49" fontId="19" fillId="40" borderId="1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12" xfId="0" applyNumberFormat="1" applyFont="1" applyFill="1" applyBorder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vertical="top" wrapText="1"/>
    </xf>
    <xf numFmtId="0" fontId="22" fillId="0" borderId="14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3" fillId="40" borderId="2" xfId="0" applyFont="1" applyFill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 vertical="center"/>
    </xf>
    <xf numFmtId="2" fontId="22" fillId="0" borderId="2" xfId="0" applyNumberFormat="1" applyFont="1" applyFill="1" applyBorder="1" applyAlignment="1">
      <alignment horizontal="left" vertical="top" wrapText="1"/>
    </xf>
    <xf numFmtId="0" fontId="22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left" vertical="top"/>
    </xf>
    <xf numFmtId="49" fontId="19" fillId="0" borderId="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0" fontId="23" fillId="0" borderId="2" xfId="0" applyFont="1" applyBorder="1" applyAlignment="1">
      <alignment horizontal="left" vertical="top" wrapText="1"/>
    </xf>
    <xf numFmtId="0" fontId="22" fillId="0" borderId="16" xfId="0" applyNumberFormat="1" applyFont="1" applyFill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19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40" borderId="2" xfId="101" applyFont="1" applyFill="1" applyBorder="1" applyAlignment="1">
      <alignment horizontal="left" vertical="top" wrapText="1"/>
      <protection/>
    </xf>
    <xf numFmtId="0" fontId="20" fillId="0" borderId="2" xfId="0" applyNumberFormat="1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left" vertical="top"/>
    </xf>
    <xf numFmtId="49" fontId="19" fillId="0" borderId="2" xfId="0" applyNumberFormat="1" applyFont="1" applyFill="1" applyBorder="1" applyAlignment="1">
      <alignment horizontal="center" vertical="top"/>
    </xf>
    <xf numFmtId="0" fontId="22" fillId="40" borderId="2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left" vertical="top"/>
    </xf>
    <xf numFmtId="49" fontId="23" fillId="0" borderId="2" xfId="0" applyNumberFormat="1" applyFont="1" applyBorder="1" applyAlignment="1">
      <alignment horizontal="center" vertical="top"/>
    </xf>
    <xf numFmtId="49" fontId="23" fillId="0" borderId="12" xfId="102" applyNumberFormat="1" applyFont="1" applyFill="1" applyBorder="1" applyAlignment="1">
      <alignment horizontal="left" vertical="center"/>
      <protection/>
    </xf>
    <xf numFmtId="168" fontId="0" fillId="0" borderId="0" xfId="0" applyNumberFormat="1" applyAlignment="1">
      <alignment/>
    </xf>
    <xf numFmtId="0" fontId="22" fillId="40" borderId="2" xfId="0" applyFont="1" applyFill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 wrapText="1"/>
    </xf>
    <xf numFmtId="168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8" fontId="2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/>
    </xf>
    <xf numFmtId="49" fontId="23" fillId="0" borderId="18" xfId="0" applyNumberFormat="1" applyFont="1" applyBorder="1" applyAlignment="1">
      <alignment horizontal="center" vertical="center"/>
    </xf>
    <xf numFmtId="0" fontId="26" fillId="40" borderId="2" xfId="0" applyFont="1" applyFill="1" applyBorder="1" applyAlignment="1">
      <alignment vertical="top" wrapText="1"/>
    </xf>
    <xf numFmtId="49" fontId="23" fillId="0" borderId="19" xfId="0" applyNumberFormat="1" applyFont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49" fontId="27" fillId="0" borderId="12" xfId="0" applyNumberFormat="1" applyFont="1" applyBorder="1" applyAlignment="1">
      <alignment horizontal="left" vertical="center"/>
    </xf>
    <xf numFmtId="0" fontId="22" fillId="0" borderId="2" xfId="0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center"/>
    </xf>
    <xf numFmtId="49" fontId="23" fillId="0" borderId="12" xfId="0" applyNumberFormat="1" applyFont="1" applyFill="1" applyBorder="1" applyAlignment="1">
      <alignment horizontal="left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left" vertical="center"/>
    </xf>
    <xf numFmtId="0" fontId="26" fillId="40" borderId="21" xfId="0" applyFont="1" applyFill="1" applyBorder="1" applyAlignment="1">
      <alignment vertical="top" wrapText="1"/>
    </xf>
    <xf numFmtId="49" fontId="22" fillId="0" borderId="15" xfId="0" applyNumberFormat="1" applyFont="1" applyFill="1" applyBorder="1" applyAlignment="1">
      <alignment horizontal="left" vertical="center"/>
    </xf>
    <xf numFmtId="0" fontId="23" fillId="0" borderId="2" xfId="0" applyFont="1" applyBorder="1" applyAlignment="1">
      <alignment vertical="top" wrapText="1"/>
    </xf>
    <xf numFmtId="0" fontId="26" fillId="40" borderId="2" xfId="0" applyFont="1" applyFill="1" applyBorder="1" applyAlignment="1">
      <alignment/>
    </xf>
    <xf numFmtId="0" fontId="23" fillId="0" borderId="2" xfId="0" applyFont="1" applyBorder="1" applyAlignment="1">
      <alignment vertical="center" wrapText="1"/>
    </xf>
    <xf numFmtId="2" fontId="22" fillId="4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center" vertical="center"/>
    </xf>
    <xf numFmtId="0" fontId="20" fillId="40" borderId="16" xfId="0" applyNumberFormat="1" applyFont="1" applyFill="1" applyBorder="1" applyAlignment="1">
      <alignment horizontal="left" vertical="top" wrapText="1"/>
    </xf>
    <xf numFmtId="49" fontId="19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left" vertical="center"/>
    </xf>
    <xf numFmtId="0" fontId="20" fillId="40" borderId="2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center"/>
    </xf>
    <xf numFmtId="0" fontId="26" fillId="40" borderId="22" xfId="0" applyFont="1" applyFill="1" applyBorder="1" applyAlignment="1">
      <alignment vertical="top"/>
    </xf>
    <xf numFmtId="0" fontId="26" fillId="0" borderId="2" xfId="0" applyFont="1" applyBorder="1" applyAlignment="1">
      <alignment horizontal="left" vertical="top" wrapText="1"/>
    </xf>
    <xf numFmtId="49" fontId="26" fillId="0" borderId="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left" vertical="center"/>
    </xf>
    <xf numFmtId="2" fontId="28" fillId="0" borderId="2" xfId="0" applyNumberFormat="1" applyFont="1" applyFill="1" applyBorder="1" applyAlignment="1">
      <alignment horizontal="center" vertical="center" wrapText="1"/>
    </xf>
    <xf numFmtId="164" fontId="28" fillId="0" borderId="2" xfId="0" applyNumberFormat="1" applyFont="1" applyFill="1" applyBorder="1" applyAlignment="1">
      <alignment horizontal="center" vertical="center" wrapText="1"/>
    </xf>
    <xf numFmtId="165" fontId="28" fillId="0" borderId="2" xfId="0" applyNumberFormat="1" applyFont="1" applyFill="1" applyBorder="1" applyAlignment="1">
      <alignment horizontal="center" vertical="center" wrapText="1"/>
    </xf>
    <xf numFmtId="0" fontId="22" fillId="40" borderId="2" xfId="0" applyFont="1" applyFill="1" applyBorder="1" applyAlignment="1">
      <alignment vertical="top" wrapText="1"/>
    </xf>
    <xf numFmtId="0" fontId="19" fillId="0" borderId="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top" wrapText="1"/>
    </xf>
    <xf numFmtId="49" fontId="19" fillId="0" borderId="18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top" wrapText="1"/>
    </xf>
    <xf numFmtId="0" fontId="22" fillId="40" borderId="2" xfId="0" applyNumberFormat="1" applyFont="1" applyFill="1" applyBorder="1" applyAlignment="1">
      <alignment vertical="top" wrapText="1"/>
    </xf>
    <xf numFmtId="0" fontId="22" fillId="40" borderId="14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169" fontId="0" fillId="0" borderId="0" xfId="0" applyNumberFormat="1" applyAlignment="1">
      <alignment/>
    </xf>
    <xf numFmtId="0" fontId="26" fillId="40" borderId="2" xfId="0" applyFont="1" applyFill="1" applyBorder="1" applyAlignment="1">
      <alignment wrapText="1"/>
    </xf>
    <xf numFmtId="0" fontId="26" fillId="40" borderId="16" xfId="0" applyFont="1" applyFill="1" applyBorder="1" applyAlignment="1">
      <alignment wrapText="1"/>
    </xf>
    <xf numFmtId="49" fontId="23" fillId="0" borderId="23" xfId="0" applyNumberFormat="1" applyFont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top" wrapText="1"/>
    </xf>
    <xf numFmtId="0" fontId="26" fillId="40" borderId="22" xfId="0" applyFont="1" applyFill="1" applyBorder="1" applyAlignment="1">
      <alignment vertical="top" wrapText="1"/>
    </xf>
    <xf numFmtId="49" fontId="19" fillId="0" borderId="24" xfId="0" applyNumberFormat="1" applyFont="1" applyFill="1" applyBorder="1" applyAlignment="1" applyProtection="1">
      <alignment horizontal="left" vertical="top" wrapText="1"/>
      <protection/>
    </xf>
    <xf numFmtId="49" fontId="20" fillId="0" borderId="2" xfId="0" applyNumberFormat="1" applyFont="1" applyFill="1" applyBorder="1" applyAlignment="1">
      <alignment horizontal="center" vertical="center"/>
    </xf>
    <xf numFmtId="0" fontId="23" fillId="40" borderId="2" xfId="0" applyFont="1" applyFill="1" applyBorder="1" applyAlignment="1">
      <alignment vertical="top" wrapText="1"/>
    </xf>
    <xf numFmtId="0" fontId="0" fillId="0" borderId="25" xfId="0" applyBorder="1" applyAlignment="1">
      <alignment/>
    </xf>
    <xf numFmtId="0" fontId="18" fillId="0" borderId="2" xfId="0" applyFont="1" applyBorder="1" applyAlignment="1">
      <alignment/>
    </xf>
    <xf numFmtId="0" fontId="18" fillId="0" borderId="12" xfId="0" applyFont="1" applyBorder="1" applyAlignment="1">
      <alignment/>
    </xf>
    <xf numFmtId="2" fontId="29" fillId="0" borderId="2" xfId="0" applyNumberFormat="1" applyFont="1" applyFill="1" applyBorder="1" applyAlignment="1">
      <alignment horizontal="center"/>
    </xf>
    <xf numFmtId="164" fontId="29" fillId="0" borderId="2" xfId="0" applyNumberFormat="1" applyFont="1" applyFill="1" applyBorder="1" applyAlignment="1">
      <alignment horizontal="center"/>
    </xf>
    <xf numFmtId="165" fontId="29" fillId="0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0" fontId="23" fillId="40" borderId="2" xfId="0" applyFont="1" applyFill="1" applyBorder="1" applyAlignment="1">
      <alignment vertical="top" wrapText="1"/>
    </xf>
    <xf numFmtId="49" fontId="22" fillId="0" borderId="19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top" wrapText="1"/>
    </xf>
    <xf numFmtId="0" fontId="26" fillId="0" borderId="26" xfId="0" applyFont="1" applyFill="1" applyBorder="1" applyAlignment="1">
      <alignment vertical="top" wrapText="1"/>
    </xf>
    <xf numFmtId="0" fontId="23" fillId="0" borderId="26" xfId="0" applyFont="1" applyFill="1" applyBorder="1" applyAlignment="1">
      <alignment vertical="top" wrapText="1"/>
    </xf>
    <xf numFmtId="171" fontId="22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top" wrapText="1"/>
    </xf>
    <xf numFmtId="167" fontId="21" fillId="0" borderId="2" xfId="0" applyNumberFormat="1" applyFont="1" applyFill="1" applyBorder="1" applyAlignment="1">
      <alignment horizontal="center" vertical="center" wrapText="1"/>
    </xf>
    <xf numFmtId="165" fontId="20" fillId="0" borderId="2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6" fontId="21" fillId="0" borderId="12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80"/>
  <sheetViews>
    <sheetView tabSelected="1" zoomScale="150" zoomScaleNormal="150" zoomScalePageLayoutView="0" workbookViewId="0" topLeftCell="B1">
      <selection activeCell="P7" sqref="P7"/>
    </sheetView>
  </sheetViews>
  <sheetFormatPr defaultColWidth="8.140625" defaultRowHeight="15"/>
  <cols>
    <col min="1" max="1" width="6.57421875" style="0" customWidth="1"/>
    <col min="2" max="2" width="38.7109375" style="0" customWidth="1"/>
    <col min="3" max="3" width="6.7109375" style="0" customWidth="1"/>
    <col min="4" max="4" width="9.7109375" style="0" customWidth="1"/>
    <col min="5" max="5" width="14.8515625" style="0" customWidth="1"/>
    <col min="6" max="6" width="8.00390625" style="0" bestFit="1" customWidth="1"/>
    <col min="7" max="7" width="12.00390625" style="1" hidden="1" customWidth="1"/>
    <col min="8" max="8" width="18.00390625" style="2" hidden="1" customWidth="1"/>
    <col min="9" max="9" width="19.421875" style="3" hidden="1" customWidth="1"/>
    <col min="10" max="10" width="15.00390625" style="2" hidden="1" customWidth="1"/>
    <col min="11" max="11" width="18.57421875" style="3" customWidth="1"/>
    <col min="12" max="12" width="11.28125" style="0" customWidth="1"/>
  </cols>
  <sheetData>
    <row r="1" ht="3" customHeight="1"/>
    <row r="2" ht="15" customHeight="1" hidden="1"/>
    <row r="3" spans="5:11" ht="15" customHeight="1">
      <c r="E3" s="159" t="s">
        <v>359</v>
      </c>
      <c r="F3" s="159"/>
      <c r="G3" s="159"/>
      <c r="H3" s="159"/>
      <c r="I3" s="159"/>
      <c r="J3" s="159"/>
      <c r="K3" s="159"/>
    </row>
    <row r="4" spans="5:11" ht="48" customHeight="1">
      <c r="E4" s="159"/>
      <c r="F4" s="159"/>
      <c r="G4" s="159"/>
      <c r="H4" s="159"/>
      <c r="I4" s="159"/>
      <c r="J4" s="159"/>
      <c r="K4" s="159"/>
    </row>
    <row r="5" spans="2:11" ht="15" customHeight="1" hidden="1">
      <c r="B5" s="4"/>
      <c r="E5" s="157" t="s">
        <v>360</v>
      </c>
      <c r="F5" s="157"/>
      <c r="G5" s="157"/>
      <c r="H5" s="157"/>
      <c r="I5" s="157"/>
      <c r="J5" s="157"/>
      <c r="K5" s="157"/>
    </row>
    <row r="6" spans="2:11" ht="75.75" customHeight="1">
      <c r="B6" s="6"/>
      <c r="C6" s="6"/>
      <c r="D6" s="6"/>
      <c r="E6" s="157"/>
      <c r="F6" s="157"/>
      <c r="G6" s="157"/>
      <c r="H6" s="157"/>
      <c r="I6" s="157"/>
      <c r="J6" s="157"/>
      <c r="K6" s="157"/>
    </row>
    <row r="7" spans="2:11" ht="13.5" customHeight="1">
      <c r="B7" s="6"/>
      <c r="C7" s="6"/>
      <c r="D7" s="6"/>
      <c r="E7" s="5"/>
      <c r="F7" s="5"/>
      <c r="G7" s="5"/>
      <c r="H7" s="7"/>
      <c r="I7" s="8"/>
      <c r="J7" s="7"/>
      <c r="K7" s="8"/>
    </row>
    <row r="8" spans="2:11" ht="3" customHeight="1">
      <c r="B8" s="6"/>
      <c r="C8" s="6"/>
      <c r="D8" s="6"/>
      <c r="E8" s="5"/>
      <c r="F8" s="5"/>
      <c r="G8" s="5"/>
      <c r="H8" s="7"/>
      <c r="I8" s="8"/>
      <c r="J8" s="7"/>
      <c r="K8" s="8"/>
    </row>
    <row r="9" spans="2:11" ht="18.75" customHeight="1">
      <c r="B9" s="158" t="s">
        <v>0</v>
      </c>
      <c r="C9" s="158"/>
      <c r="D9" s="158"/>
      <c r="E9" s="158"/>
      <c r="F9" s="158"/>
      <c r="G9" s="158"/>
      <c r="H9" s="158"/>
      <c r="I9" s="158"/>
      <c r="J9" s="158"/>
      <c r="K9" s="158"/>
    </row>
    <row r="10" spans="2:11" ht="15" customHeight="1"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2:11" ht="6.75" customHeight="1">
      <c r="B11" s="9"/>
      <c r="C11" s="9"/>
      <c r="D11" s="9"/>
      <c r="E11" s="9"/>
      <c r="F11" s="9"/>
      <c r="G11" s="10"/>
      <c r="H11" s="11"/>
      <c r="I11" s="12"/>
      <c r="J11" s="11"/>
      <c r="K11" s="12"/>
    </row>
    <row r="12" spans="1:11" ht="123" customHeight="1">
      <c r="A12" s="160" t="s">
        <v>1</v>
      </c>
      <c r="B12" s="161" t="s">
        <v>2</v>
      </c>
      <c r="C12" s="162" t="s">
        <v>3</v>
      </c>
      <c r="D12" s="162" t="s">
        <v>4</v>
      </c>
      <c r="E12" s="163" t="s">
        <v>5</v>
      </c>
      <c r="F12" s="153" t="s">
        <v>6</v>
      </c>
      <c r="G12" s="156" t="s">
        <v>7</v>
      </c>
      <c r="H12" s="155"/>
      <c r="I12" s="154" t="s">
        <v>347</v>
      </c>
      <c r="J12" s="155" t="s">
        <v>348</v>
      </c>
      <c r="K12" s="154" t="s">
        <v>356</v>
      </c>
    </row>
    <row r="13" spans="1:11" ht="17.25" customHeight="1">
      <c r="A13" s="160"/>
      <c r="B13" s="161"/>
      <c r="C13" s="162"/>
      <c r="D13" s="162"/>
      <c r="E13" s="163"/>
      <c r="F13" s="153"/>
      <c r="G13" s="156"/>
      <c r="H13" s="155"/>
      <c r="I13" s="154"/>
      <c r="J13" s="155"/>
      <c r="K13" s="154"/>
    </row>
    <row r="14" spans="1:11" ht="35.25" customHeight="1">
      <c r="A14" s="15">
        <v>703</v>
      </c>
      <c r="B14" s="16" t="s">
        <v>8</v>
      </c>
      <c r="C14" s="17"/>
      <c r="D14" s="17"/>
      <c r="E14" s="18"/>
      <c r="F14" s="17"/>
      <c r="G14" s="19">
        <f>G15+G54+G60+G72+G118+G201+G228+G244</f>
        <v>94558</v>
      </c>
      <c r="H14" s="13">
        <f>H15+H54+H60+H72+H118+H201+H228+H244</f>
        <v>274658.32985999994</v>
      </c>
      <c r="I14" s="14">
        <f>I15+I54+I60+I72+I118+I201+I228+I244</f>
        <v>369216.3298599999</v>
      </c>
      <c r="J14" s="13">
        <f>J15+J54+J60+J72+J118+J201+J228+J244</f>
        <v>5151.042960000001</v>
      </c>
      <c r="K14" s="13">
        <f>K15+K54+K60+K72+K118+K201+K228+K244</f>
        <v>374367.37281999993</v>
      </c>
    </row>
    <row r="15" spans="1:12" ht="21" customHeight="1">
      <c r="A15" s="20"/>
      <c r="B15" s="21" t="s">
        <v>9</v>
      </c>
      <c r="C15" s="15" t="s">
        <v>10</v>
      </c>
      <c r="D15" s="22"/>
      <c r="E15" s="23"/>
      <c r="F15" s="22"/>
      <c r="G15" s="19">
        <f>G16+G20+G24+G31+G35</f>
        <v>21476.9</v>
      </c>
      <c r="H15" s="13">
        <f>H16+H20+H24+H31+H35</f>
        <v>1075.3</v>
      </c>
      <c r="I15" s="14">
        <f>I16+I20+I24+I31+I35</f>
        <v>22552.199999999997</v>
      </c>
      <c r="J15" s="13">
        <f>J16+J20+J24+J31+J35+J51</f>
        <v>0</v>
      </c>
      <c r="K15" s="19">
        <f>K16+K20+K24+K31+K35</f>
        <v>22552.199999999997</v>
      </c>
      <c r="L15" s="24"/>
    </row>
    <row r="16" spans="1:11" ht="63">
      <c r="A16" s="20"/>
      <c r="B16" s="53" t="s">
        <v>11</v>
      </c>
      <c r="C16" s="144" t="s">
        <v>10</v>
      </c>
      <c r="D16" s="144" t="s">
        <v>12</v>
      </c>
      <c r="E16" s="145"/>
      <c r="F16" s="144"/>
      <c r="G16" s="19">
        <f aca="true" t="shared" si="0" ref="G16:K18">G17</f>
        <v>1014.3</v>
      </c>
      <c r="H16" s="13">
        <f t="shared" si="0"/>
        <v>36.514</v>
      </c>
      <c r="I16" s="14">
        <f t="shared" si="0"/>
        <v>1050.8139999999999</v>
      </c>
      <c r="J16" s="13">
        <f t="shared" si="0"/>
        <v>0</v>
      </c>
      <c r="K16" s="73">
        <f t="shared" si="0"/>
        <v>1050.8139999999999</v>
      </c>
    </row>
    <row r="17" spans="1:11" ht="15.75">
      <c r="A17" s="20"/>
      <c r="B17" s="26" t="s">
        <v>13</v>
      </c>
      <c r="C17" s="27" t="s">
        <v>10</v>
      </c>
      <c r="D17" s="27" t="s">
        <v>12</v>
      </c>
      <c r="E17" s="28" t="s">
        <v>14</v>
      </c>
      <c r="F17" s="27"/>
      <c r="G17" s="29">
        <f t="shared" si="0"/>
        <v>1014.3</v>
      </c>
      <c r="H17" s="30">
        <f t="shared" si="0"/>
        <v>36.514</v>
      </c>
      <c r="I17" s="31">
        <f t="shared" si="0"/>
        <v>1050.8139999999999</v>
      </c>
      <c r="J17" s="30">
        <f t="shared" si="0"/>
        <v>0</v>
      </c>
      <c r="K17" s="79">
        <f t="shared" si="0"/>
        <v>1050.8139999999999</v>
      </c>
    </row>
    <row r="18" spans="1:11" ht="15.75">
      <c r="A18" s="20"/>
      <c r="B18" s="26" t="s">
        <v>15</v>
      </c>
      <c r="C18" s="27" t="s">
        <v>10</v>
      </c>
      <c r="D18" s="27" t="s">
        <v>12</v>
      </c>
      <c r="E18" s="28" t="s">
        <v>16</v>
      </c>
      <c r="F18" s="27"/>
      <c r="G18" s="29">
        <f t="shared" si="0"/>
        <v>1014.3</v>
      </c>
      <c r="H18" s="30">
        <f t="shared" si="0"/>
        <v>36.514</v>
      </c>
      <c r="I18" s="31">
        <f t="shared" si="0"/>
        <v>1050.8139999999999</v>
      </c>
      <c r="J18" s="30">
        <f t="shared" si="0"/>
        <v>0</v>
      </c>
      <c r="K18" s="79">
        <f t="shared" si="0"/>
        <v>1050.8139999999999</v>
      </c>
    </row>
    <row r="19" spans="1:11" ht="162.75" customHeight="1">
      <c r="A19" s="20"/>
      <c r="B19" s="32" t="s">
        <v>17</v>
      </c>
      <c r="C19" s="27" t="s">
        <v>10</v>
      </c>
      <c r="D19" s="27" t="s">
        <v>12</v>
      </c>
      <c r="E19" s="28" t="s">
        <v>18</v>
      </c>
      <c r="F19" s="27" t="s">
        <v>19</v>
      </c>
      <c r="G19" s="29">
        <v>1014.3</v>
      </c>
      <c r="H19" s="30">
        <v>36.514</v>
      </c>
      <c r="I19" s="31">
        <f>1014.3+36.514</f>
        <v>1050.8139999999999</v>
      </c>
      <c r="J19" s="30">
        <v>0</v>
      </c>
      <c r="K19" s="79">
        <f>1014.3+36.514</f>
        <v>1050.8139999999999</v>
      </c>
    </row>
    <row r="20" spans="1:11" ht="98.25" customHeight="1">
      <c r="A20" s="20"/>
      <c r="B20" s="16" t="s">
        <v>20</v>
      </c>
      <c r="C20" s="15" t="s">
        <v>10</v>
      </c>
      <c r="D20" s="15" t="s">
        <v>21</v>
      </c>
      <c r="E20" s="25"/>
      <c r="F20" s="27"/>
      <c r="G20" s="19">
        <f>G21</f>
        <v>30</v>
      </c>
      <c r="H20" s="13"/>
      <c r="I20" s="14">
        <f>I21</f>
        <v>30</v>
      </c>
      <c r="J20" s="13"/>
      <c r="K20" s="19">
        <f>K21</f>
        <v>30</v>
      </c>
    </row>
    <row r="21" spans="1:11" ht="15.75">
      <c r="A21" s="20"/>
      <c r="B21" s="26" t="s">
        <v>13</v>
      </c>
      <c r="C21" s="27" t="s">
        <v>10</v>
      </c>
      <c r="D21" s="27" t="s">
        <v>21</v>
      </c>
      <c r="E21" s="28" t="s">
        <v>14</v>
      </c>
      <c r="F21" s="27"/>
      <c r="G21" s="29">
        <f>G22</f>
        <v>30</v>
      </c>
      <c r="H21" s="30"/>
      <c r="I21" s="31">
        <f>I22</f>
        <v>30</v>
      </c>
      <c r="J21" s="30"/>
      <c r="K21" s="29">
        <f>K22</f>
        <v>30</v>
      </c>
    </row>
    <row r="22" spans="1:11" ht="15.75">
      <c r="A22" s="20"/>
      <c r="B22" s="26" t="s">
        <v>15</v>
      </c>
      <c r="C22" s="27" t="s">
        <v>10</v>
      </c>
      <c r="D22" s="27" t="s">
        <v>21</v>
      </c>
      <c r="E22" s="28" t="s">
        <v>16</v>
      </c>
      <c r="F22" s="27"/>
      <c r="G22" s="29">
        <f>G23</f>
        <v>30</v>
      </c>
      <c r="H22" s="30"/>
      <c r="I22" s="31">
        <f>I23</f>
        <v>30</v>
      </c>
      <c r="J22" s="30"/>
      <c r="K22" s="29">
        <f>K23</f>
        <v>30</v>
      </c>
    </row>
    <row r="23" spans="1:11" ht="78.75">
      <c r="A23" s="20"/>
      <c r="B23" s="33" t="s">
        <v>22</v>
      </c>
      <c r="C23" s="27" t="s">
        <v>10</v>
      </c>
      <c r="D23" s="27" t="s">
        <v>21</v>
      </c>
      <c r="E23" s="28" t="s">
        <v>23</v>
      </c>
      <c r="F23" s="27" t="s">
        <v>24</v>
      </c>
      <c r="G23" s="29">
        <v>30</v>
      </c>
      <c r="H23" s="30"/>
      <c r="I23" s="31">
        <v>30</v>
      </c>
      <c r="J23" s="30"/>
      <c r="K23" s="29">
        <v>30</v>
      </c>
    </row>
    <row r="24" spans="1:11" ht="99.75" customHeight="1">
      <c r="A24" s="20"/>
      <c r="B24" s="34" t="s">
        <v>25</v>
      </c>
      <c r="C24" s="15" t="s">
        <v>10</v>
      </c>
      <c r="D24" s="15" t="s">
        <v>26</v>
      </c>
      <c r="E24" s="28"/>
      <c r="F24" s="17"/>
      <c r="G24" s="19">
        <f aca="true" t="shared" si="1" ref="G24:K25">G25</f>
        <v>3863.6</v>
      </c>
      <c r="H24" s="13">
        <f t="shared" si="1"/>
        <v>103.68</v>
      </c>
      <c r="I24" s="14">
        <f t="shared" si="1"/>
        <v>3967.2799999999997</v>
      </c>
      <c r="J24" s="13">
        <f t="shared" si="1"/>
        <v>0</v>
      </c>
      <c r="K24" s="19">
        <f t="shared" si="1"/>
        <v>3967.2799999999997</v>
      </c>
    </row>
    <row r="25" spans="1:11" ht="15.75">
      <c r="A25" s="20"/>
      <c r="B25" s="35" t="s">
        <v>27</v>
      </c>
      <c r="C25" s="27" t="s">
        <v>10</v>
      </c>
      <c r="D25" s="27" t="s">
        <v>26</v>
      </c>
      <c r="E25" s="28" t="s">
        <v>28</v>
      </c>
      <c r="F25" s="27"/>
      <c r="G25" s="29">
        <f t="shared" si="1"/>
        <v>3863.6</v>
      </c>
      <c r="H25" s="30">
        <f t="shared" si="1"/>
        <v>103.68</v>
      </c>
      <c r="I25" s="31">
        <f t="shared" si="1"/>
        <v>3967.2799999999997</v>
      </c>
      <c r="J25" s="30">
        <f t="shared" si="1"/>
        <v>0</v>
      </c>
      <c r="K25" s="151">
        <f t="shared" si="1"/>
        <v>3967.2799999999997</v>
      </c>
    </row>
    <row r="26" spans="1:11" ht="19.5" customHeight="1">
      <c r="A26" s="20"/>
      <c r="B26" s="36" t="s">
        <v>15</v>
      </c>
      <c r="C26" s="37" t="s">
        <v>10</v>
      </c>
      <c r="D26" s="37" t="s">
        <v>26</v>
      </c>
      <c r="E26" s="38" t="s">
        <v>29</v>
      </c>
      <c r="F26" s="37"/>
      <c r="G26" s="29">
        <f>G27+G28+G29+G30</f>
        <v>3863.6</v>
      </c>
      <c r="H26" s="30">
        <f>H27+H28+H29+H30</f>
        <v>103.68</v>
      </c>
      <c r="I26" s="31">
        <f>I27+I28+I29+I30</f>
        <v>3967.2799999999997</v>
      </c>
      <c r="J26" s="30">
        <f>J27+J28+J29+J30</f>
        <v>0</v>
      </c>
      <c r="K26" s="151">
        <f>K27+K28+K29+K30</f>
        <v>3967.2799999999997</v>
      </c>
    </row>
    <row r="27" spans="1:11" ht="162.75" customHeight="1">
      <c r="A27" s="20"/>
      <c r="B27" s="39" t="s">
        <v>30</v>
      </c>
      <c r="C27" s="37" t="s">
        <v>10</v>
      </c>
      <c r="D27" s="37" t="s">
        <v>26</v>
      </c>
      <c r="E27" s="38" t="s">
        <v>31</v>
      </c>
      <c r="F27" s="37" t="s">
        <v>19</v>
      </c>
      <c r="G27" s="29">
        <v>1146</v>
      </c>
      <c r="H27" s="30">
        <v>37.357</v>
      </c>
      <c r="I27" s="31">
        <f>1146+37.357</f>
        <v>1183.357</v>
      </c>
      <c r="J27" s="30">
        <v>0</v>
      </c>
      <c r="K27" s="30">
        <f>1146+37.357</f>
        <v>1183.357</v>
      </c>
    </row>
    <row r="28" spans="1:11" ht="164.25" customHeight="1">
      <c r="A28" s="20"/>
      <c r="B28" s="40" t="s">
        <v>32</v>
      </c>
      <c r="C28" s="41" t="s">
        <v>10</v>
      </c>
      <c r="D28" s="41" t="s">
        <v>26</v>
      </c>
      <c r="E28" s="42" t="s">
        <v>33</v>
      </c>
      <c r="F28" s="37" t="s">
        <v>19</v>
      </c>
      <c r="G28" s="29">
        <f>2055.6-124.6</f>
        <v>1931</v>
      </c>
      <c r="H28" s="30">
        <v>69.923</v>
      </c>
      <c r="I28" s="31">
        <f>2055.6-124.6+69.923</f>
        <v>2000.923</v>
      </c>
      <c r="J28" s="30">
        <v>0</v>
      </c>
      <c r="K28" s="31">
        <f>2055.6-124.6+69.923</f>
        <v>2000.923</v>
      </c>
    </row>
    <row r="29" spans="1:11" ht="63">
      <c r="A29" s="20"/>
      <c r="B29" s="40" t="s">
        <v>34</v>
      </c>
      <c r="C29" s="43" t="s">
        <v>10</v>
      </c>
      <c r="D29" s="43" t="s">
        <v>26</v>
      </c>
      <c r="E29" s="44" t="s">
        <v>23</v>
      </c>
      <c r="F29" s="37" t="s">
        <v>24</v>
      </c>
      <c r="G29" s="29">
        <f>171+469+124.6</f>
        <v>764.6</v>
      </c>
      <c r="H29" s="30">
        <f>-84.48369+75.28369</f>
        <v>-9.199999999999989</v>
      </c>
      <c r="I29" s="31">
        <f>171+469+124.6-84.48369+75.28369</f>
        <v>755.4</v>
      </c>
      <c r="J29" s="30">
        <v>0</v>
      </c>
      <c r="K29" s="29">
        <f>171+469+124.6-84.48369+75.28369</f>
        <v>755.4</v>
      </c>
    </row>
    <row r="30" spans="1:11" ht="47.25">
      <c r="A30" s="20"/>
      <c r="B30" s="40" t="s">
        <v>35</v>
      </c>
      <c r="C30" s="43" t="s">
        <v>10</v>
      </c>
      <c r="D30" s="43" t="s">
        <v>26</v>
      </c>
      <c r="E30" s="44" t="s">
        <v>23</v>
      </c>
      <c r="F30" s="37" t="s">
        <v>36</v>
      </c>
      <c r="G30" s="29">
        <v>22</v>
      </c>
      <c r="H30" s="30">
        <v>5.6</v>
      </c>
      <c r="I30" s="31">
        <f>22+5.6</f>
        <v>27.6</v>
      </c>
      <c r="J30" s="30">
        <v>0</v>
      </c>
      <c r="K30" s="29">
        <f>22+5.6</f>
        <v>27.6</v>
      </c>
    </row>
    <row r="31" spans="1:11" ht="15" customHeight="1">
      <c r="A31" s="20"/>
      <c r="B31" s="45" t="s">
        <v>37</v>
      </c>
      <c r="C31" s="46" t="s">
        <v>10</v>
      </c>
      <c r="D31" s="46" t="s">
        <v>38</v>
      </c>
      <c r="E31" s="47"/>
      <c r="F31" s="46"/>
      <c r="G31" s="19">
        <f>G32</f>
        <v>20</v>
      </c>
      <c r="H31" s="13"/>
      <c r="I31" s="14">
        <f>I32</f>
        <v>20</v>
      </c>
      <c r="J31" s="13"/>
      <c r="K31" s="19">
        <f>K32</f>
        <v>20</v>
      </c>
    </row>
    <row r="32" spans="1:11" ht="15" customHeight="1">
      <c r="A32" s="20"/>
      <c r="B32" s="48" t="s">
        <v>13</v>
      </c>
      <c r="C32" s="37" t="s">
        <v>10</v>
      </c>
      <c r="D32" s="37" t="s">
        <v>38</v>
      </c>
      <c r="E32" s="38" t="s">
        <v>28</v>
      </c>
      <c r="F32" s="37"/>
      <c r="G32" s="29">
        <f>G33</f>
        <v>20</v>
      </c>
      <c r="H32" s="30"/>
      <c r="I32" s="31">
        <f>I33</f>
        <v>20</v>
      </c>
      <c r="J32" s="30"/>
      <c r="K32" s="29">
        <f>K33</f>
        <v>20</v>
      </c>
    </row>
    <row r="33" spans="1:11" ht="20.25" customHeight="1">
      <c r="A33" s="20"/>
      <c r="B33" s="48" t="s">
        <v>39</v>
      </c>
      <c r="C33" s="37" t="s">
        <v>10</v>
      </c>
      <c r="D33" s="37" t="s">
        <v>38</v>
      </c>
      <c r="E33" s="38" t="s">
        <v>29</v>
      </c>
      <c r="F33" s="37"/>
      <c r="G33" s="29">
        <f>G34</f>
        <v>20</v>
      </c>
      <c r="H33" s="30"/>
      <c r="I33" s="31">
        <f>I34</f>
        <v>20</v>
      </c>
      <c r="J33" s="30"/>
      <c r="K33" s="29">
        <f>K34</f>
        <v>20</v>
      </c>
    </row>
    <row r="34" spans="1:11" ht="63">
      <c r="A34" s="20"/>
      <c r="B34" s="48" t="s">
        <v>40</v>
      </c>
      <c r="C34" s="37" t="s">
        <v>10</v>
      </c>
      <c r="D34" s="37" t="s">
        <v>38</v>
      </c>
      <c r="E34" s="38" t="s">
        <v>41</v>
      </c>
      <c r="F34" s="37" t="s">
        <v>36</v>
      </c>
      <c r="G34" s="29">
        <v>20</v>
      </c>
      <c r="H34" s="30"/>
      <c r="I34" s="31">
        <v>20</v>
      </c>
      <c r="J34" s="30"/>
      <c r="K34" s="29">
        <v>20</v>
      </c>
    </row>
    <row r="35" spans="1:11" ht="31.5">
      <c r="A35" s="20"/>
      <c r="B35" s="21" t="s">
        <v>42</v>
      </c>
      <c r="C35" s="46" t="s">
        <v>10</v>
      </c>
      <c r="D35" s="46" t="s">
        <v>43</v>
      </c>
      <c r="E35" s="47"/>
      <c r="F35" s="46"/>
      <c r="G35" s="19">
        <f>G36+G41+G48+G51</f>
        <v>16549</v>
      </c>
      <c r="H35" s="13">
        <f>H36+H41+H48+H51</f>
        <v>935.106</v>
      </c>
      <c r="I35" s="14">
        <f>I36+I41+I48+I51</f>
        <v>17484.106</v>
      </c>
      <c r="J35" s="13">
        <f>J36+J41+J48+J51</f>
        <v>0</v>
      </c>
      <c r="K35" s="73">
        <f>K36+K41+K48+K51</f>
        <v>17484.106</v>
      </c>
    </row>
    <row r="36" spans="1:11" ht="68.25" customHeight="1">
      <c r="A36" s="20"/>
      <c r="B36" s="21" t="s">
        <v>44</v>
      </c>
      <c r="C36" s="46" t="s">
        <v>10</v>
      </c>
      <c r="D36" s="46" t="s">
        <v>43</v>
      </c>
      <c r="E36" s="47" t="s">
        <v>10</v>
      </c>
      <c r="F36" s="46"/>
      <c r="G36" s="19">
        <f>G37+G39</f>
        <v>410</v>
      </c>
      <c r="H36" s="13"/>
      <c r="I36" s="14">
        <f>I37+I39</f>
        <v>410</v>
      </c>
      <c r="J36" s="13"/>
      <c r="K36" s="19">
        <f>K37+K39</f>
        <v>410</v>
      </c>
    </row>
    <row r="37" spans="1:11" ht="67.5" customHeight="1">
      <c r="A37" s="20"/>
      <c r="B37" s="40" t="s">
        <v>45</v>
      </c>
      <c r="C37" s="37" t="s">
        <v>10</v>
      </c>
      <c r="D37" s="37" t="s">
        <v>43</v>
      </c>
      <c r="E37" s="38" t="s">
        <v>46</v>
      </c>
      <c r="F37" s="37"/>
      <c r="G37" s="29">
        <f>G38</f>
        <v>10</v>
      </c>
      <c r="H37" s="30"/>
      <c r="I37" s="31">
        <f>I38</f>
        <v>10</v>
      </c>
      <c r="J37" s="30"/>
      <c r="K37" s="29">
        <f>K38</f>
        <v>10</v>
      </c>
    </row>
    <row r="38" spans="1:11" ht="69" customHeight="1">
      <c r="A38" s="20"/>
      <c r="B38" s="40" t="s">
        <v>47</v>
      </c>
      <c r="C38" s="37" t="s">
        <v>10</v>
      </c>
      <c r="D38" s="37" t="s">
        <v>43</v>
      </c>
      <c r="E38" s="38" t="s">
        <v>48</v>
      </c>
      <c r="F38" s="37" t="s">
        <v>24</v>
      </c>
      <c r="G38" s="29">
        <f>10</f>
        <v>10</v>
      </c>
      <c r="H38" s="30"/>
      <c r="I38" s="31">
        <f>10</f>
        <v>10</v>
      </c>
      <c r="J38" s="30"/>
      <c r="K38" s="29">
        <f>10</f>
        <v>10</v>
      </c>
    </row>
    <row r="39" spans="1:11" ht="120" customHeight="1">
      <c r="A39" s="20"/>
      <c r="B39" s="49" t="s">
        <v>49</v>
      </c>
      <c r="C39" s="50" t="s">
        <v>10</v>
      </c>
      <c r="D39" s="50" t="s">
        <v>43</v>
      </c>
      <c r="E39" s="51" t="s">
        <v>50</v>
      </c>
      <c r="F39" s="37"/>
      <c r="G39" s="29">
        <f>G40</f>
        <v>400</v>
      </c>
      <c r="H39" s="30"/>
      <c r="I39" s="31">
        <f>I40</f>
        <v>400</v>
      </c>
      <c r="J39" s="30"/>
      <c r="K39" s="29">
        <f>K40</f>
        <v>400</v>
      </c>
    </row>
    <row r="40" spans="1:11" ht="132.75" customHeight="1">
      <c r="A40" s="20"/>
      <c r="B40" s="33" t="s">
        <v>51</v>
      </c>
      <c r="C40" s="43" t="s">
        <v>10</v>
      </c>
      <c r="D40" s="43" t="s">
        <v>43</v>
      </c>
      <c r="E40" s="38" t="s">
        <v>52</v>
      </c>
      <c r="F40" s="37" t="s">
        <v>24</v>
      </c>
      <c r="G40" s="29">
        <v>400</v>
      </c>
      <c r="H40" s="30"/>
      <c r="I40" s="31">
        <v>400</v>
      </c>
      <c r="J40" s="30"/>
      <c r="K40" s="29">
        <v>400</v>
      </c>
    </row>
    <row r="41" spans="1:11" s="57" customFormat="1" ht="110.25">
      <c r="A41" s="52"/>
      <c r="B41" s="53" t="s">
        <v>53</v>
      </c>
      <c r="C41" s="54" t="s">
        <v>10</v>
      </c>
      <c r="D41" s="54" t="s">
        <v>43</v>
      </c>
      <c r="E41" s="55" t="s">
        <v>12</v>
      </c>
      <c r="F41" s="56"/>
      <c r="G41" s="19">
        <f>G42+G44+G46</f>
        <v>14832</v>
      </c>
      <c r="H41" s="13">
        <f>H42+H44+H46</f>
        <v>695.906</v>
      </c>
      <c r="I41" s="14">
        <f>I42+I44+I46</f>
        <v>15527.905999999999</v>
      </c>
      <c r="J41" s="13">
        <f>J42+J44+J46</f>
        <v>0</v>
      </c>
      <c r="K41" s="73">
        <f>K42+K44+K46</f>
        <v>15527.905999999999</v>
      </c>
    </row>
    <row r="42" spans="1:11" ht="38.25" customHeight="1">
      <c r="A42" s="20"/>
      <c r="B42" s="40" t="s">
        <v>54</v>
      </c>
      <c r="C42" s="37" t="s">
        <v>10</v>
      </c>
      <c r="D42" s="37" t="s">
        <v>43</v>
      </c>
      <c r="E42" s="38" t="s">
        <v>55</v>
      </c>
      <c r="F42" s="37"/>
      <c r="G42" s="29">
        <f>G43</f>
        <v>12307.4</v>
      </c>
      <c r="H42" s="30">
        <f>H43</f>
        <v>687.206</v>
      </c>
      <c r="I42" s="31">
        <f>I43</f>
        <v>12994.606</v>
      </c>
      <c r="J42" s="30">
        <f>J43</f>
        <v>0</v>
      </c>
      <c r="K42" s="79">
        <f>K43</f>
        <v>12994.606</v>
      </c>
    </row>
    <row r="43" spans="1:11" ht="176.25" customHeight="1">
      <c r="A43" s="20"/>
      <c r="B43" s="40" t="s">
        <v>56</v>
      </c>
      <c r="C43" s="37" t="s">
        <v>10</v>
      </c>
      <c r="D43" s="37" t="s">
        <v>43</v>
      </c>
      <c r="E43" s="38" t="s">
        <v>57</v>
      </c>
      <c r="F43" s="37" t="s">
        <v>19</v>
      </c>
      <c r="G43" s="29">
        <v>12307.4</v>
      </c>
      <c r="H43" s="30">
        <v>687.206</v>
      </c>
      <c r="I43" s="31">
        <f>12307.4+687.206</f>
        <v>12994.606</v>
      </c>
      <c r="J43" s="30">
        <v>0</v>
      </c>
      <c r="K43" s="79">
        <f>12307.4+687.206</f>
        <v>12994.606</v>
      </c>
    </row>
    <row r="44" spans="1:11" ht="66.75" customHeight="1">
      <c r="A44" s="20"/>
      <c r="B44" s="40" t="s">
        <v>58</v>
      </c>
      <c r="C44" s="37" t="s">
        <v>10</v>
      </c>
      <c r="D44" s="37" t="s">
        <v>43</v>
      </c>
      <c r="E44" s="38" t="s">
        <v>59</v>
      </c>
      <c r="F44" s="37"/>
      <c r="G44" s="29">
        <f>G45</f>
        <v>2500.3</v>
      </c>
      <c r="H44" s="30">
        <f>H45</f>
        <v>-38.22</v>
      </c>
      <c r="I44" s="31">
        <f>I45</f>
        <v>2462.0800000000004</v>
      </c>
      <c r="J44" s="30">
        <f>J45</f>
        <v>0</v>
      </c>
      <c r="K44" s="29">
        <f>K45</f>
        <v>2462.0800000000004</v>
      </c>
    </row>
    <row r="45" spans="1:11" ht="99" customHeight="1">
      <c r="A45" s="20"/>
      <c r="B45" s="58" t="s">
        <v>60</v>
      </c>
      <c r="C45" s="37" t="s">
        <v>10</v>
      </c>
      <c r="D45" s="37" t="s">
        <v>43</v>
      </c>
      <c r="E45" s="38" t="s">
        <v>61</v>
      </c>
      <c r="F45" s="37" t="s">
        <v>24</v>
      </c>
      <c r="G45" s="29">
        <f>2170.3+330</f>
        <v>2500.3</v>
      </c>
      <c r="H45" s="30">
        <v>-38.22</v>
      </c>
      <c r="I45" s="31">
        <f>2170.3+330-38.22</f>
        <v>2462.0800000000004</v>
      </c>
      <c r="J45" s="30">
        <v>0</v>
      </c>
      <c r="K45" s="29">
        <f>2170.3+330-38.22</f>
        <v>2462.0800000000004</v>
      </c>
    </row>
    <row r="46" spans="1:11" ht="54" customHeight="1">
      <c r="A46" s="20"/>
      <c r="B46" s="58" t="s">
        <v>62</v>
      </c>
      <c r="C46" s="37" t="s">
        <v>10</v>
      </c>
      <c r="D46" s="37" t="s">
        <v>43</v>
      </c>
      <c r="E46" s="38" t="s">
        <v>63</v>
      </c>
      <c r="F46" s="37"/>
      <c r="G46" s="29">
        <f>G47</f>
        <v>24.3</v>
      </c>
      <c r="H46" s="30">
        <f>H47</f>
        <v>46.92</v>
      </c>
      <c r="I46" s="31">
        <f>I47</f>
        <v>71.22</v>
      </c>
      <c r="J46" s="30">
        <f>J47</f>
        <v>0</v>
      </c>
      <c r="K46" s="29">
        <f>K47</f>
        <v>71.22</v>
      </c>
    </row>
    <row r="47" spans="1:11" ht="53.25" customHeight="1">
      <c r="A47" s="20"/>
      <c r="B47" s="58" t="s">
        <v>64</v>
      </c>
      <c r="C47" s="37" t="s">
        <v>10</v>
      </c>
      <c r="D47" s="37" t="s">
        <v>43</v>
      </c>
      <c r="E47" s="38" t="s">
        <v>65</v>
      </c>
      <c r="F47" s="37" t="s">
        <v>36</v>
      </c>
      <c r="G47" s="29">
        <v>24.3</v>
      </c>
      <c r="H47" s="30">
        <f>38.22+8.7</f>
        <v>46.92</v>
      </c>
      <c r="I47" s="31">
        <f>24.3+H47</f>
        <v>71.22</v>
      </c>
      <c r="J47" s="30">
        <v>0</v>
      </c>
      <c r="K47" s="29">
        <f>71.22</f>
        <v>71.22</v>
      </c>
    </row>
    <row r="48" spans="1:11" ht="101.25" customHeight="1">
      <c r="A48" s="20"/>
      <c r="B48" s="21" t="s">
        <v>66</v>
      </c>
      <c r="C48" s="46" t="s">
        <v>10</v>
      </c>
      <c r="D48" s="46" t="s">
        <v>43</v>
      </c>
      <c r="E48" s="47" t="s">
        <v>21</v>
      </c>
      <c r="F48" s="37"/>
      <c r="G48" s="19">
        <f aca="true" t="shared" si="2" ref="G48:K49">G49</f>
        <v>1294</v>
      </c>
      <c r="H48" s="13">
        <f t="shared" si="2"/>
        <v>239.2</v>
      </c>
      <c r="I48" s="14">
        <f t="shared" si="2"/>
        <v>1533.2</v>
      </c>
      <c r="J48" s="13">
        <f t="shared" si="2"/>
        <v>0</v>
      </c>
      <c r="K48" s="19">
        <f t="shared" si="2"/>
        <v>1533.2</v>
      </c>
    </row>
    <row r="49" spans="1:11" ht="40.5" customHeight="1">
      <c r="A49" s="20"/>
      <c r="B49" s="58" t="s">
        <v>67</v>
      </c>
      <c r="C49" s="37" t="s">
        <v>10</v>
      </c>
      <c r="D49" s="37" t="s">
        <v>43</v>
      </c>
      <c r="E49" s="38" t="s">
        <v>68</v>
      </c>
      <c r="F49" s="37"/>
      <c r="G49" s="29">
        <f t="shared" si="2"/>
        <v>1294</v>
      </c>
      <c r="H49" s="30">
        <f t="shared" si="2"/>
        <v>239.2</v>
      </c>
      <c r="I49" s="31">
        <f t="shared" si="2"/>
        <v>1533.2</v>
      </c>
      <c r="J49" s="30">
        <f t="shared" si="2"/>
        <v>0</v>
      </c>
      <c r="K49" s="29">
        <f t="shared" si="2"/>
        <v>1533.2</v>
      </c>
    </row>
    <row r="50" spans="1:11" ht="82.5" customHeight="1">
      <c r="A50" s="20"/>
      <c r="B50" s="58" t="s">
        <v>69</v>
      </c>
      <c r="C50" s="37" t="s">
        <v>10</v>
      </c>
      <c r="D50" s="37" t="s">
        <v>43</v>
      </c>
      <c r="E50" s="38" t="s">
        <v>70</v>
      </c>
      <c r="F50" s="37" t="s">
        <v>24</v>
      </c>
      <c r="G50" s="29">
        <v>1294</v>
      </c>
      <c r="H50" s="30">
        <f>9.2+230</f>
        <v>239.2</v>
      </c>
      <c r="I50" s="31">
        <f>1294+9.2+230</f>
        <v>1533.2</v>
      </c>
      <c r="J50" s="30">
        <v>0</v>
      </c>
      <c r="K50" s="29">
        <f>1294+9.2+230</f>
        <v>1533.2</v>
      </c>
    </row>
    <row r="51" spans="1:11" ht="21.75" customHeight="1">
      <c r="A51" s="20"/>
      <c r="B51" s="59" t="s">
        <v>13</v>
      </c>
      <c r="C51" s="60" t="s">
        <v>10</v>
      </c>
      <c r="D51" s="60" t="s">
        <v>43</v>
      </c>
      <c r="E51" s="61" t="s">
        <v>14</v>
      </c>
      <c r="F51" s="62"/>
      <c r="G51" s="19">
        <f aca="true" t="shared" si="3" ref="G51:K52">G52</f>
        <v>13</v>
      </c>
      <c r="H51" s="13">
        <f t="shared" si="3"/>
        <v>0</v>
      </c>
      <c r="I51" s="14">
        <f t="shared" si="3"/>
        <v>13</v>
      </c>
      <c r="J51" s="13">
        <f t="shared" si="3"/>
        <v>0</v>
      </c>
      <c r="K51" s="19">
        <f t="shared" si="3"/>
        <v>13</v>
      </c>
    </row>
    <row r="52" spans="1:11" ht="24.75" customHeight="1">
      <c r="A52" s="20"/>
      <c r="B52" s="63" t="s">
        <v>39</v>
      </c>
      <c r="C52" s="64" t="s">
        <v>10</v>
      </c>
      <c r="D52" s="64" t="s">
        <v>43</v>
      </c>
      <c r="E52" s="65" t="s">
        <v>29</v>
      </c>
      <c r="F52" s="66"/>
      <c r="G52" s="29">
        <f t="shared" si="3"/>
        <v>13</v>
      </c>
      <c r="H52" s="30">
        <f t="shared" si="3"/>
        <v>0</v>
      </c>
      <c r="I52" s="31">
        <f t="shared" si="3"/>
        <v>13</v>
      </c>
      <c r="J52" s="30">
        <f t="shared" si="3"/>
        <v>0</v>
      </c>
      <c r="K52" s="29">
        <f t="shared" si="3"/>
        <v>13</v>
      </c>
    </row>
    <row r="53" spans="1:11" ht="34.5" customHeight="1">
      <c r="A53" s="20"/>
      <c r="B53" s="32" t="s">
        <v>71</v>
      </c>
      <c r="C53" s="43" t="s">
        <v>10</v>
      </c>
      <c r="D53" s="43" t="s">
        <v>43</v>
      </c>
      <c r="E53" s="67" t="s">
        <v>72</v>
      </c>
      <c r="F53" s="37" t="s">
        <v>36</v>
      </c>
      <c r="G53" s="29">
        <f>13</f>
        <v>13</v>
      </c>
      <c r="H53" s="30">
        <v>0</v>
      </c>
      <c r="I53" s="31">
        <f>13</f>
        <v>13</v>
      </c>
      <c r="J53" s="30">
        <v>0</v>
      </c>
      <c r="K53" s="29">
        <f>13</f>
        <v>13</v>
      </c>
    </row>
    <row r="54" spans="1:12" ht="15" customHeight="1">
      <c r="A54" s="20"/>
      <c r="B54" s="21" t="s">
        <v>73</v>
      </c>
      <c r="C54" s="46" t="s">
        <v>12</v>
      </c>
      <c r="D54" s="46"/>
      <c r="E54" s="38"/>
      <c r="F54" s="37"/>
      <c r="G54" s="19">
        <f>G55</f>
        <v>719</v>
      </c>
      <c r="H54" s="13"/>
      <c r="I54" s="14">
        <f>I55</f>
        <v>719</v>
      </c>
      <c r="J54" s="13"/>
      <c r="K54" s="19">
        <f>K55</f>
        <v>719</v>
      </c>
      <c r="L54" s="24"/>
    </row>
    <row r="55" spans="1:11" ht="17.25" customHeight="1">
      <c r="A55" s="20"/>
      <c r="B55" s="21" t="s">
        <v>74</v>
      </c>
      <c r="C55" s="46" t="s">
        <v>12</v>
      </c>
      <c r="D55" s="46" t="s">
        <v>21</v>
      </c>
      <c r="E55" s="47"/>
      <c r="F55" s="46"/>
      <c r="G55" s="19">
        <f>G56</f>
        <v>719</v>
      </c>
      <c r="H55" s="13"/>
      <c r="I55" s="14">
        <f>I56</f>
        <v>719</v>
      </c>
      <c r="J55" s="13">
        <f>J56</f>
        <v>0</v>
      </c>
      <c r="K55" s="19">
        <f>K56</f>
        <v>719</v>
      </c>
    </row>
    <row r="56" spans="1:11" ht="18.75" customHeight="1">
      <c r="A56" s="20"/>
      <c r="B56" s="48" t="s">
        <v>13</v>
      </c>
      <c r="C56" s="37" t="s">
        <v>12</v>
      </c>
      <c r="D56" s="37" t="s">
        <v>21</v>
      </c>
      <c r="E56" s="38" t="s">
        <v>28</v>
      </c>
      <c r="F56" s="37"/>
      <c r="G56" s="29">
        <f>G57</f>
        <v>719</v>
      </c>
      <c r="H56" s="30"/>
      <c r="I56" s="31">
        <f>I57</f>
        <v>719</v>
      </c>
      <c r="J56" s="30"/>
      <c r="K56" s="29">
        <f>K57</f>
        <v>719</v>
      </c>
    </row>
    <row r="57" spans="1:11" ht="20.25" customHeight="1">
      <c r="A57" s="20"/>
      <c r="B57" s="48" t="s">
        <v>15</v>
      </c>
      <c r="C57" s="37" t="s">
        <v>12</v>
      </c>
      <c r="D57" s="37" t="s">
        <v>21</v>
      </c>
      <c r="E57" s="38" t="s">
        <v>29</v>
      </c>
      <c r="F57" s="37"/>
      <c r="G57" s="29">
        <f>G58+G59</f>
        <v>719</v>
      </c>
      <c r="H57" s="30"/>
      <c r="I57" s="31">
        <f>I58+I59</f>
        <v>719</v>
      </c>
      <c r="J57" s="30"/>
      <c r="K57" s="29">
        <f>K58+K59</f>
        <v>719</v>
      </c>
    </row>
    <row r="58" spans="1:11" ht="180" customHeight="1">
      <c r="A58" s="20"/>
      <c r="B58" s="26" t="s">
        <v>75</v>
      </c>
      <c r="C58" s="37" t="s">
        <v>12</v>
      </c>
      <c r="D58" s="37" t="s">
        <v>21</v>
      </c>
      <c r="E58" s="38" t="s">
        <v>76</v>
      </c>
      <c r="F58" s="37" t="s">
        <v>19</v>
      </c>
      <c r="G58" s="29">
        <v>638.3</v>
      </c>
      <c r="H58" s="30"/>
      <c r="I58" s="31">
        <v>638.3</v>
      </c>
      <c r="J58" s="30"/>
      <c r="K58" s="29">
        <v>638.3</v>
      </c>
    </row>
    <row r="59" spans="1:11" ht="115.5" customHeight="1">
      <c r="A59" s="20"/>
      <c r="B59" s="26" t="s">
        <v>77</v>
      </c>
      <c r="C59" s="37" t="s">
        <v>12</v>
      </c>
      <c r="D59" s="37" t="s">
        <v>21</v>
      </c>
      <c r="E59" s="38" t="s">
        <v>76</v>
      </c>
      <c r="F59" s="37" t="s">
        <v>24</v>
      </c>
      <c r="G59" s="29">
        <v>80.7</v>
      </c>
      <c r="H59" s="30"/>
      <c r="I59" s="31">
        <v>80.7</v>
      </c>
      <c r="J59" s="30"/>
      <c r="K59" s="29">
        <v>80.7</v>
      </c>
    </row>
    <row r="60" spans="1:12" ht="39" customHeight="1">
      <c r="A60" s="20"/>
      <c r="B60" s="21" t="s">
        <v>78</v>
      </c>
      <c r="C60" s="54" t="s">
        <v>21</v>
      </c>
      <c r="D60" s="54"/>
      <c r="E60" s="55"/>
      <c r="F60" s="54"/>
      <c r="G60" s="19">
        <f>G61+G68</f>
        <v>969.9</v>
      </c>
      <c r="H60" s="13">
        <f>H61+H68</f>
        <v>27.9</v>
      </c>
      <c r="I60" s="14">
        <f>I61+I68</f>
        <v>997.8</v>
      </c>
      <c r="J60" s="13">
        <f>J61+J68</f>
        <v>0</v>
      </c>
      <c r="K60" s="19">
        <f>K61+K68</f>
        <v>997.8</v>
      </c>
      <c r="L60" s="24"/>
    </row>
    <row r="61" spans="1:12" ht="66.75" customHeight="1">
      <c r="A61" s="20"/>
      <c r="B61" s="21" t="s">
        <v>79</v>
      </c>
      <c r="C61" s="54" t="s">
        <v>21</v>
      </c>
      <c r="D61" s="54" t="s">
        <v>80</v>
      </c>
      <c r="E61" s="55"/>
      <c r="F61" s="54"/>
      <c r="G61" s="19">
        <f>G62+G65</f>
        <v>959.9</v>
      </c>
      <c r="H61" s="13">
        <f>H62+H65</f>
        <v>27.9</v>
      </c>
      <c r="I61" s="14">
        <f>I62+I65</f>
        <v>987.8</v>
      </c>
      <c r="J61" s="13">
        <f>J62+J65</f>
        <v>0</v>
      </c>
      <c r="K61" s="19">
        <f>K62+K65</f>
        <v>987.8</v>
      </c>
      <c r="L61" s="68"/>
    </row>
    <row r="62" spans="1:11" ht="84" customHeight="1">
      <c r="A62" s="20"/>
      <c r="B62" s="21" t="s">
        <v>81</v>
      </c>
      <c r="C62" s="46" t="s">
        <v>21</v>
      </c>
      <c r="D62" s="46" t="s">
        <v>80</v>
      </c>
      <c r="E62" s="47" t="s">
        <v>26</v>
      </c>
      <c r="F62" s="46"/>
      <c r="G62" s="19">
        <f>G63</f>
        <v>80.5</v>
      </c>
      <c r="H62" s="13"/>
      <c r="I62" s="14">
        <f>I63</f>
        <v>80.5</v>
      </c>
      <c r="J62" s="13"/>
      <c r="K62" s="19">
        <f>K63</f>
        <v>80.5</v>
      </c>
    </row>
    <row r="63" spans="1:11" ht="35.25" customHeight="1">
      <c r="A63" s="20"/>
      <c r="B63" s="48" t="s">
        <v>82</v>
      </c>
      <c r="C63" s="37" t="s">
        <v>21</v>
      </c>
      <c r="D63" s="37" t="s">
        <v>80</v>
      </c>
      <c r="E63" s="38" t="s">
        <v>83</v>
      </c>
      <c r="F63" s="37"/>
      <c r="G63" s="29">
        <f>G64</f>
        <v>80.5</v>
      </c>
      <c r="H63" s="30"/>
      <c r="I63" s="31">
        <f>I64</f>
        <v>80.5</v>
      </c>
      <c r="J63" s="30"/>
      <c r="K63" s="29">
        <f>K64</f>
        <v>80.5</v>
      </c>
    </row>
    <row r="64" spans="1:11" ht="68.25" customHeight="1">
      <c r="A64" s="20"/>
      <c r="B64" s="69" t="s">
        <v>84</v>
      </c>
      <c r="C64" s="37" t="s">
        <v>21</v>
      </c>
      <c r="D64" s="37" t="s">
        <v>80</v>
      </c>
      <c r="E64" s="38" t="s">
        <v>85</v>
      </c>
      <c r="F64" s="37" t="s">
        <v>24</v>
      </c>
      <c r="G64" s="29">
        <v>80.5</v>
      </c>
      <c r="H64" s="30">
        <v>0</v>
      </c>
      <c r="I64" s="31">
        <v>80.5</v>
      </c>
      <c r="J64" s="30">
        <v>0</v>
      </c>
      <c r="K64" s="29">
        <v>80.5</v>
      </c>
    </row>
    <row r="65" spans="1:11" ht="18.75" customHeight="1">
      <c r="A65" s="20"/>
      <c r="B65" s="48" t="s">
        <v>86</v>
      </c>
      <c r="C65" s="37" t="s">
        <v>21</v>
      </c>
      <c r="D65" s="37" t="s">
        <v>80</v>
      </c>
      <c r="E65" s="38" t="s">
        <v>14</v>
      </c>
      <c r="F65" s="37"/>
      <c r="G65" s="29">
        <f aca="true" t="shared" si="4" ref="G65:K66">G66</f>
        <v>879.4</v>
      </c>
      <c r="H65" s="30">
        <f t="shared" si="4"/>
        <v>27.9</v>
      </c>
      <c r="I65" s="31">
        <f t="shared" si="4"/>
        <v>907.3</v>
      </c>
      <c r="J65" s="30">
        <f t="shared" si="4"/>
        <v>0</v>
      </c>
      <c r="K65" s="29">
        <f t="shared" si="4"/>
        <v>907.3</v>
      </c>
    </row>
    <row r="66" spans="1:11" ht="23.25" customHeight="1">
      <c r="A66" s="20"/>
      <c r="B66" s="48" t="s">
        <v>15</v>
      </c>
      <c r="C66" s="37" t="s">
        <v>21</v>
      </c>
      <c r="D66" s="37" t="s">
        <v>80</v>
      </c>
      <c r="E66" s="38" t="s">
        <v>29</v>
      </c>
      <c r="F66" s="37"/>
      <c r="G66" s="29">
        <f t="shared" si="4"/>
        <v>879.4</v>
      </c>
      <c r="H66" s="30">
        <f t="shared" si="4"/>
        <v>27.9</v>
      </c>
      <c r="I66" s="31">
        <f t="shared" si="4"/>
        <v>907.3</v>
      </c>
      <c r="J66" s="30">
        <f t="shared" si="4"/>
        <v>0</v>
      </c>
      <c r="K66" s="29">
        <f t="shared" si="4"/>
        <v>907.3</v>
      </c>
    </row>
    <row r="67" spans="1:11" ht="85.5" customHeight="1">
      <c r="A67" s="20"/>
      <c r="B67" s="69" t="s">
        <v>87</v>
      </c>
      <c r="C67" s="37" t="s">
        <v>21</v>
      </c>
      <c r="D67" s="37" t="s">
        <v>80</v>
      </c>
      <c r="E67" s="70" t="s">
        <v>88</v>
      </c>
      <c r="F67" s="71" t="s">
        <v>89</v>
      </c>
      <c r="G67" s="29">
        <v>879.4</v>
      </c>
      <c r="H67" s="30">
        <v>27.9</v>
      </c>
      <c r="I67" s="31">
        <f>879.4+27.9</f>
        <v>907.3</v>
      </c>
      <c r="J67" s="30">
        <v>0</v>
      </c>
      <c r="K67" s="29">
        <f>879.4+27.9</f>
        <v>907.3</v>
      </c>
    </row>
    <row r="68" spans="1:11" ht="36.75" customHeight="1">
      <c r="A68" s="20"/>
      <c r="B68" s="72" t="s">
        <v>90</v>
      </c>
      <c r="C68" s="46" t="s">
        <v>21</v>
      </c>
      <c r="D68" s="46" t="s">
        <v>91</v>
      </c>
      <c r="E68" s="47"/>
      <c r="F68" s="46"/>
      <c r="G68" s="73">
        <f>G69</f>
        <v>10</v>
      </c>
      <c r="H68" s="13"/>
      <c r="I68" s="14">
        <f>I69</f>
        <v>10</v>
      </c>
      <c r="J68" s="13"/>
      <c r="K68" s="19">
        <f>K69</f>
        <v>10</v>
      </c>
    </row>
    <row r="69" spans="1:11" ht="99.75" customHeight="1">
      <c r="A69" s="20"/>
      <c r="B69" s="74" t="s">
        <v>92</v>
      </c>
      <c r="C69" s="75" t="s">
        <v>21</v>
      </c>
      <c r="D69" s="75" t="s">
        <v>91</v>
      </c>
      <c r="E69" s="76" t="s">
        <v>93</v>
      </c>
      <c r="F69" s="46"/>
      <c r="G69" s="73">
        <f>G70</f>
        <v>10</v>
      </c>
      <c r="H69" s="13"/>
      <c r="I69" s="14">
        <f>I70</f>
        <v>10</v>
      </c>
      <c r="J69" s="13"/>
      <c r="K69" s="19">
        <f>K70</f>
        <v>10</v>
      </c>
    </row>
    <row r="70" spans="1:11" ht="67.5" customHeight="1">
      <c r="A70" s="20"/>
      <c r="B70" s="77" t="s">
        <v>94</v>
      </c>
      <c r="C70" s="78" t="s">
        <v>21</v>
      </c>
      <c r="D70" s="78" t="s">
        <v>91</v>
      </c>
      <c r="E70" s="42" t="s">
        <v>95</v>
      </c>
      <c r="F70" s="37"/>
      <c r="G70" s="79">
        <f>G71</f>
        <v>10</v>
      </c>
      <c r="H70" s="30"/>
      <c r="I70" s="31">
        <f>I71</f>
        <v>10</v>
      </c>
      <c r="J70" s="30"/>
      <c r="K70" s="29">
        <f>K71</f>
        <v>10</v>
      </c>
    </row>
    <row r="71" spans="1:11" ht="66.75" customHeight="1">
      <c r="A71" s="20"/>
      <c r="B71" s="77" t="s">
        <v>47</v>
      </c>
      <c r="C71" s="78" t="s">
        <v>21</v>
      </c>
      <c r="D71" s="78" t="s">
        <v>91</v>
      </c>
      <c r="E71" s="42" t="s">
        <v>96</v>
      </c>
      <c r="F71" s="37" t="s">
        <v>24</v>
      </c>
      <c r="G71" s="79">
        <v>10</v>
      </c>
      <c r="H71" s="30"/>
      <c r="I71" s="31">
        <v>10</v>
      </c>
      <c r="J71" s="30"/>
      <c r="K71" s="29">
        <v>10</v>
      </c>
    </row>
    <row r="72" spans="1:12" ht="25.5" customHeight="1">
      <c r="A72" s="20"/>
      <c r="B72" s="72" t="s">
        <v>97</v>
      </c>
      <c r="C72" s="46" t="s">
        <v>26</v>
      </c>
      <c r="D72" s="46"/>
      <c r="E72" s="47"/>
      <c r="F72" s="46"/>
      <c r="G72" s="19">
        <f>G73+G77+G96</f>
        <v>15161.199999999999</v>
      </c>
      <c r="H72" s="13">
        <f>H73+H77+H96</f>
        <v>7695.79191</v>
      </c>
      <c r="I72" s="13">
        <f>I73+I77+I96</f>
        <v>22856.991909999997</v>
      </c>
      <c r="J72" s="13">
        <f>J73+J77+J96</f>
        <v>3817.4000000000005</v>
      </c>
      <c r="K72" s="13">
        <f>K73+K77+K96</f>
        <v>26674.39191</v>
      </c>
      <c r="L72" s="24"/>
    </row>
    <row r="73" spans="1:12" ht="15" customHeight="1" hidden="1">
      <c r="A73" s="20"/>
      <c r="B73" s="80" t="s">
        <v>98</v>
      </c>
      <c r="C73" s="46" t="s">
        <v>26</v>
      </c>
      <c r="D73" s="46" t="s">
        <v>10</v>
      </c>
      <c r="E73" s="47"/>
      <c r="F73" s="46"/>
      <c r="G73" s="19">
        <f aca="true" t="shared" si="5" ref="G73:K75">G74</f>
        <v>930</v>
      </c>
      <c r="H73" s="13">
        <f t="shared" si="5"/>
        <v>0</v>
      </c>
      <c r="I73" s="14">
        <f t="shared" si="5"/>
        <v>930</v>
      </c>
      <c r="J73" s="13">
        <f t="shared" si="5"/>
        <v>-930</v>
      </c>
      <c r="K73" s="13">
        <f t="shared" si="5"/>
        <v>0</v>
      </c>
      <c r="L73" s="24"/>
    </row>
    <row r="74" spans="1:11" ht="22.5" customHeight="1" hidden="1">
      <c r="A74" s="20"/>
      <c r="B74" s="69" t="s">
        <v>13</v>
      </c>
      <c r="C74" s="37" t="s">
        <v>26</v>
      </c>
      <c r="D74" s="37" t="s">
        <v>10</v>
      </c>
      <c r="E74" s="38" t="s">
        <v>14</v>
      </c>
      <c r="F74" s="46"/>
      <c r="G74" s="29">
        <f t="shared" si="5"/>
        <v>930</v>
      </c>
      <c r="H74" s="30">
        <f t="shared" si="5"/>
        <v>0</v>
      </c>
      <c r="I74" s="31">
        <f t="shared" si="5"/>
        <v>930</v>
      </c>
      <c r="J74" s="30">
        <f t="shared" si="5"/>
        <v>-930</v>
      </c>
      <c r="K74" s="30">
        <f t="shared" si="5"/>
        <v>0</v>
      </c>
    </row>
    <row r="75" spans="1:11" ht="25.5" customHeight="1" hidden="1">
      <c r="A75" s="20"/>
      <c r="B75" s="48" t="s">
        <v>15</v>
      </c>
      <c r="C75" s="37" t="s">
        <v>26</v>
      </c>
      <c r="D75" s="37" t="s">
        <v>10</v>
      </c>
      <c r="E75" s="38" t="s">
        <v>29</v>
      </c>
      <c r="F75" s="46"/>
      <c r="G75" s="29">
        <f t="shared" si="5"/>
        <v>930</v>
      </c>
      <c r="H75" s="30">
        <f t="shared" si="5"/>
        <v>0</v>
      </c>
      <c r="I75" s="31">
        <f t="shared" si="5"/>
        <v>930</v>
      </c>
      <c r="J75" s="30">
        <f>J76</f>
        <v>-930</v>
      </c>
      <c r="K75" s="30">
        <f t="shared" si="5"/>
        <v>0</v>
      </c>
    </row>
    <row r="76" spans="1:11" ht="89.25" customHeight="1" hidden="1">
      <c r="A76" s="20"/>
      <c r="B76" s="77" t="s">
        <v>99</v>
      </c>
      <c r="C76" s="37" t="s">
        <v>26</v>
      </c>
      <c r="D76" s="37" t="s">
        <v>10</v>
      </c>
      <c r="E76" s="91" t="s">
        <v>100</v>
      </c>
      <c r="F76" s="56" t="s">
        <v>36</v>
      </c>
      <c r="G76" s="29">
        <v>930</v>
      </c>
      <c r="H76" s="30">
        <f>-749.42356+331.94108-125.665-386.7+386.7+125.665+417.48248</f>
        <v>0</v>
      </c>
      <c r="I76" s="31">
        <f>G76+H76</f>
        <v>930</v>
      </c>
      <c r="J76" s="30">
        <v>-930</v>
      </c>
      <c r="K76" s="30">
        <f>I76+J76</f>
        <v>0</v>
      </c>
    </row>
    <row r="77" spans="1:12" ht="36.75" customHeight="1">
      <c r="A77" s="20"/>
      <c r="B77" s="81" t="s">
        <v>101</v>
      </c>
      <c r="C77" s="46" t="s">
        <v>26</v>
      </c>
      <c r="D77" s="46" t="s">
        <v>102</v>
      </c>
      <c r="E77" s="55"/>
      <c r="F77" s="54"/>
      <c r="G77" s="19">
        <f>G78+G93</f>
        <v>12419.4</v>
      </c>
      <c r="H77" s="13">
        <f>H78+H93</f>
        <v>7652.16791</v>
      </c>
      <c r="I77" s="14">
        <f>I78+I93</f>
        <v>20071.567909999998</v>
      </c>
      <c r="J77" s="13">
        <f>J78+J93</f>
        <v>4577.400000000001</v>
      </c>
      <c r="K77" s="13">
        <f>K78+K93</f>
        <v>24648.96791</v>
      </c>
      <c r="L77" s="24"/>
    </row>
    <row r="78" spans="1:11" ht="86.25" customHeight="1">
      <c r="A78" s="20"/>
      <c r="B78" s="81" t="s">
        <v>103</v>
      </c>
      <c r="C78" s="46" t="s">
        <v>26</v>
      </c>
      <c r="D78" s="46" t="s">
        <v>102</v>
      </c>
      <c r="E78" s="47" t="s">
        <v>104</v>
      </c>
      <c r="F78" s="46"/>
      <c r="G78" s="19">
        <f>G79+G84+G87+G89+G91</f>
        <v>12119.4</v>
      </c>
      <c r="H78" s="13">
        <f>H79+H84+H87+H89+H91</f>
        <v>7652.16791</v>
      </c>
      <c r="I78" s="14">
        <f>G78+H78</f>
        <v>19771.567909999998</v>
      </c>
      <c r="J78" s="13">
        <f>J79+J84+J87+J89+J91</f>
        <v>4577.400000000001</v>
      </c>
      <c r="K78" s="13">
        <f>I78+J78</f>
        <v>24348.96791</v>
      </c>
    </row>
    <row r="79" spans="1:11" ht="82.5" customHeight="1">
      <c r="A79" s="20"/>
      <c r="B79" s="26" t="s">
        <v>105</v>
      </c>
      <c r="C79" s="37" t="s">
        <v>26</v>
      </c>
      <c r="D79" s="37" t="s">
        <v>102</v>
      </c>
      <c r="E79" s="38" t="s">
        <v>106</v>
      </c>
      <c r="F79" s="37"/>
      <c r="G79" s="29">
        <f>G80+G81</f>
        <v>3401.3</v>
      </c>
      <c r="H79" s="30">
        <f>H80+H81</f>
        <v>7533.2679100000005</v>
      </c>
      <c r="I79" s="14">
        <f>G79+H79</f>
        <v>10934.567910000002</v>
      </c>
      <c r="J79" s="30">
        <f>J81+J83</f>
        <v>4491.3</v>
      </c>
      <c r="K79" s="13">
        <f>K81+K83</f>
        <v>15425.86791</v>
      </c>
    </row>
    <row r="80" spans="1:11" ht="63" customHeight="1" hidden="1">
      <c r="A80" s="20"/>
      <c r="B80" s="33" t="s">
        <v>107</v>
      </c>
      <c r="C80" s="43" t="s">
        <v>26</v>
      </c>
      <c r="D80" s="43" t="s">
        <v>102</v>
      </c>
      <c r="E80" s="38" t="s">
        <v>108</v>
      </c>
      <c r="F80" s="37" t="s">
        <v>24</v>
      </c>
      <c r="G80" s="29">
        <v>0</v>
      </c>
      <c r="H80" s="30"/>
      <c r="I80" s="31">
        <v>0</v>
      </c>
      <c r="J80" s="30"/>
      <c r="K80" s="30">
        <v>0</v>
      </c>
    </row>
    <row r="81" spans="1:11" ht="131.25" customHeight="1">
      <c r="A81" s="20"/>
      <c r="B81" s="40" t="s">
        <v>109</v>
      </c>
      <c r="C81" s="82" t="s">
        <v>26</v>
      </c>
      <c r="D81" s="37" t="s">
        <v>102</v>
      </c>
      <c r="E81" s="38" t="s">
        <v>110</v>
      </c>
      <c r="F81" s="37" t="s">
        <v>24</v>
      </c>
      <c r="G81" s="29">
        <f>2755+646.3+500-500</f>
        <v>3401.3</v>
      </c>
      <c r="H81" s="30">
        <f>6102+1431.26791</f>
        <v>7533.2679100000005</v>
      </c>
      <c r="I81" s="14">
        <f>G81+H81</f>
        <v>10934.567910000002</v>
      </c>
      <c r="J81" s="30">
        <v>0</v>
      </c>
      <c r="K81" s="13">
        <f>I81+J81</f>
        <v>10934.567910000002</v>
      </c>
    </row>
    <row r="82" spans="1:11" ht="36" customHeight="1">
      <c r="A82" s="20"/>
      <c r="B82" s="83" t="s">
        <v>111</v>
      </c>
      <c r="C82" s="82" t="s">
        <v>26</v>
      </c>
      <c r="D82" s="37" t="s">
        <v>102</v>
      </c>
      <c r="E82" s="38" t="s">
        <v>110</v>
      </c>
      <c r="F82" s="37" t="s">
        <v>24</v>
      </c>
      <c r="G82" s="29">
        <f>646.3+500-500</f>
        <v>646.3</v>
      </c>
      <c r="H82" s="30">
        <f>1431.2679+0.00001</f>
        <v>1431.26791</v>
      </c>
      <c r="I82" s="31">
        <f>646.3+500-500+1431.26791</f>
        <v>2077.5679099999998</v>
      </c>
      <c r="J82" s="30">
        <v>0</v>
      </c>
      <c r="K82" s="30">
        <f>646.3+500-500+1431.26791</f>
        <v>2077.5679099999998</v>
      </c>
    </row>
    <row r="83" spans="1:11" ht="117" customHeight="1">
      <c r="A83" s="20"/>
      <c r="B83" s="146" t="s">
        <v>350</v>
      </c>
      <c r="C83" s="84" t="s">
        <v>26</v>
      </c>
      <c r="D83" s="43" t="s">
        <v>102</v>
      </c>
      <c r="E83" s="38" t="s">
        <v>349</v>
      </c>
      <c r="F83" s="37" t="s">
        <v>24</v>
      </c>
      <c r="G83" s="29">
        <v>0</v>
      </c>
      <c r="H83" s="30">
        <v>0</v>
      </c>
      <c r="I83" s="31">
        <v>0</v>
      </c>
      <c r="J83" s="29">
        <f>4491.3</f>
        <v>4491.3</v>
      </c>
      <c r="K83" s="29">
        <f>4491.3</f>
        <v>4491.3</v>
      </c>
    </row>
    <row r="84" spans="1:11" ht="51" customHeight="1">
      <c r="A84" s="20"/>
      <c r="B84" s="26" t="s">
        <v>112</v>
      </c>
      <c r="C84" s="84" t="s">
        <v>26</v>
      </c>
      <c r="D84" s="43" t="s">
        <v>102</v>
      </c>
      <c r="E84" s="38" t="s">
        <v>113</v>
      </c>
      <c r="F84" s="37"/>
      <c r="G84" s="29">
        <f>G85+G86</f>
        <v>4200</v>
      </c>
      <c r="H84" s="30">
        <f>H85+H86</f>
        <v>199.9</v>
      </c>
      <c r="I84" s="31">
        <f>I85+I86</f>
        <v>4399.9</v>
      </c>
      <c r="J84" s="30">
        <f>J85+J86</f>
        <v>81.032</v>
      </c>
      <c r="K84" s="79">
        <f>K85+K86</f>
        <v>4480.932</v>
      </c>
    </row>
    <row r="85" spans="1:11" ht="114" customHeight="1">
      <c r="A85" s="20"/>
      <c r="B85" s="85" t="s">
        <v>114</v>
      </c>
      <c r="C85" s="43" t="s">
        <v>26</v>
      </c>
      <c r="D85" s="43" t="s">
        <v>102</v>
      </c>
      <c r="E85" s="38" t="s">
        <v>115</v>
      </c>
      <c r="F85" s="37" t="s">
        <v>24</v>
      </c>
      <c r="G85" s="29">
        <f>4200+700-700</f>
        <v>4200</v>
      </c>
      <c r="H85" s="30">
        <f>118.9+81</f>
        <v>199.9</v>
      </c>
      <c r="I85" s="31">
        <f>4200+700-700+118.9+81</f>
        <v>4399.9</v>
      </c>
      <c r="J85" s="30">
        <f>0+81.032</f>
        <v>81.032</v>
      </c>
      <c r="K85" s="79">
        <f>4200+700-700+118.9+81+81.032</f>
        <v>4480.932</v>
      </c>
    </row>
    <row r="86" spans="1:11" ht="72.75" customHeight="1" hidden="1">
      <c r="A86" s="20"/>
      <c r="B86" s="86" t="s">
        <v>116</v>
      </c>
      <c r="C86" s="43" t="s">
        <v>26</v>
      </c>
      <c r="D86" s="43" t="s">
        <v>102</v>
      </c>
      <c r="E86" s="87" t="s">
        <v>117</v>
      </c>
      <c r="F86" s="37" t="s">
        <v>24</v>
      </c>
      <c r="G86" s="29">
        <v>0</v>
      </c>
      <c r="H86" s="30"/>
      <c r="I86" s="31">
        <v>0</v>
      </c>
      <c r="J86" s="30"/>
      <c r="K86" s="31">
        <v>0</v>
      </c>
    </row>
    <row r="87" spans="1:11" ht="36.75" customHeight="1">
      <c r="A87" s="20"/>
      <c r="B87" s="88" t="s">
        <v>118</v>
      </c>
      <c r="C87" s="43" t="s">
        <v>26</v>
      </c>
      <c r="D87" s="43" t="s">
        <v>102</v>
      </c>
      <c r="E87" s="38" t="s">
        <v>119</v>
      </c>
      <c r="F87" s="37"/>
      <c r="G87" s="29">
        <f>G88</f>
        <v>700</v>
      </c>
      <c r="H87" s="30"/>
      <c r="I87" s="31">
        <f>I88</f>
        <v>700</v>
      </c>
      <c r="J87" s="30">
        <f>J88</f>
        <v>40</v>
      </c>
      <c r="K87" s="29">
        <f>K88</f>
        <v>740</v>
      </c>
    </row>
    <row r="88" spans="1:11" ht="86.25" customHeight="1">
      <c r="A88" s="20"/>
      <c r="B88" s="26" t="s">
        <v>120</v>
      </c>
      <c r="C88" s="43" t="s">
        <v>26</v>
      </c>
      <c r="D88" s="43" t="s">
        <v>102</v>
      </c>
      <c r="E88" s="38" t="s">
        <v>121</v>
      </c>
      <c r="F88" s="37" t="s">
        <v>24</v>
      </c>
      <c r="G88" s="29">
        <f>1000-300</f>
        <v>700</v>
      </c>
      <c r="H88" s="30"/>
      <c r="I88" s="31">
        <f>1000-300</f>
        <v>700</v>
      </c>
      <c r="J88" s="30">
        <v>40</v>
      </c>
      <c r="K88" s="29">
        <f>1000-300+J88</f>
        <v>740</v>
      </c>
    </row>
    <row r="89" spans="1:11" ht="55.5" customHeight="1">
      <c r="A89" s="20"/>
      <c r="B89" s="26" t="s">
        <v>122</v>
      </c>
      <c r="C89" s="43" t="s">
        <v>26</v>
      </c>
      <c r="D89" s="43" t="s">
        <v>102</v>
      </c>
      <c r="E89" s="38" t="s">
        <v>123</v>
      </c>
      <c r="F89" s="37"/>
      <c r="G89" s="29">
        <f>G90</f>
        <v>900</v>
      </c>
      <c r="H89" s="30"/>
      <c r="I89" s="31">
        <f>I90</f>
        <v>900</v>
      </c>
      <c r="J89" s="30">
        <f>J90</f>
        <v>-40</v>
      </c>
      <c r="K89" s="29">
        <f>K90</f>
        <v>860</v>
      </c>
    </row>
    <row r="90" spans="1:11" ht="147" customHeight="1">
      <c r="A90" s="20"/>
      <c r="B90" s="26" t="s">
        <v>124</v>
      </c>
      <c r="C90" s="89" t="s">
        <v>26</v>
      </c>
      <c r="D90" s="89" t="s">
        <v>102</v>
      </c>
      <c r="E90" s="70" t="s">
        <v>125</v>
      </c>
      <c r="F90" s="37" t="s">
        <v>24</v>
      </c>
      <c r="G90" s="29">
        <v>900</v>
      </c>
      <c r="H90" s="30"/>
      <c r="I90" s="31">
        <v>900</v>
      </c>
      <c r="J90" s="30">
        <v>-40</v>
      </c>
      <c r="K90" s="29">
        <f>900+J90</f>
        <v>860</v>
      </c>
    </row>
    <row r="91" spans="1:11" ht="53.25" customHeight="1">
      <c r="A91" s="20"/>
      <c r="B91" s="26" t="s">
        <v>126</v>
      </c>
      <c r="C91" s="89" t="s">
        <v>26</v>
      </c>
      <c r="D91" s="89" t="s">
        <v>102</v>
      </c>
      <c r="E91" s="70" t="s">
        <v>127</v>
      </c>
      <c r="F91" s="37"/>
      <c r="G91" s="29">
        <f>G92</f>
        <v>2918.1</v>
      </c>
      <c r="H91" s="30">
        <f>H92</f>
        <v>-81</v>
      </c>
      <c r="I91" s="31">
        <f>I92</f>
        <v>2837.1</v>
      </c>
      <c r="J91" s="30">
        <f>J92</f>
        <v>5.068000000000005</v>
      </c>
      <c r="K91" s="79">
        <f>K92</f>
        <v>2842.1679999999997</v>
      </c>
    </row>
    <row r="92" spans="1:11" ht="82.5" customHeight="1">
      <c r="A92" s="20"/>
      <c r="B92" s="26" t="s">
        <v>128</v>
      </c>
      <c r="C92" s="89" t="s">
        <v>26</v>
      </c>
      <c r="D92" s="89" t="s">
        <v>102</v>
      </c>
      <c r="E92" s="90" t="s">
        <v>129</v>
      </c>
      <c r="F92" s="37" t="s">
        <v>24</v>
      </c>
      <c r="G92" s="29">
        <f>300+700+718.1+700+500</f>
        <v>2918.1</v>
      </c>
      <c r="H92" s="30">
        <f>-1431.26791+1431.26791-81</f>
        <v>-81</v>
      </c>
      <c r="I92" s="31">
        <f>300+700+718.1+700+500-1431.26791-81+1431.26791</f>
        <v>2837.1</v>
      </c>
      <c r="J92" s="30">
        <f>0-81.032+54+32.1</f>
        <v>5.068000000000005</v>
      </c>
      <c r="K92" s="79">
        <f>300+700+718.1+700+500-1431.26791-81+1431.26791-81.032+54+32.1</f>
        <v>2842.1679999999997</v>
      </c>
    </row>
    <row r="93" spans="1:11" ht="164.25" customHeight="1">
      <c r="A93" s="20"/>
      <c r="B93" s="21" t="s">
        <v>130</v>
      </c>
      <c r="C93" s="46" t="s">
        <v>26</v>
      </c>
      <c r="D93" s="46" t="s">
        <v>102</v>
      </c>
      <c r="E93" s="47" t="s">
        <v>131</v>
      </c>
      <c r="F93" s="46"/>
      <c r="G93" s="19">
        <f>G94</f>
        <v>300</v>
      </c>
      <c r="H93" s="13"/>
      <c r="I93" s="14">
        <f>I94</f>
        <v>300</v>
      </c>
      <c r="J93" s="13"/>
      <c r="K93" s="19">
        <f>K94</f>
        <v>300</v>
      </c>
    </row>
    <row r="94" spans="1:11" ht="51.75" customHeight="1">
      <c r="A94" s="20"/>
      <c r="B94" s="88" t="s">
        <v>132</v>
      </c>
      <c r="C94" s="71" t="s">
        <v>26</v>
      </c>
      <c r="D94" s="71" t="s">
        <v>102</v>
      </c>
      <c r="E94" s="70" t="s">
        <v>133</v>
      </c>
      <c r="F94" s="71"/>
      <c r="G94" s="29">
        <f>G95</f>
        <v>300</v>
      </c>
      <c r="H94" s="30"/>
      <c r="I94" s="31">
        <f>I95</f>
        <v>300</v>
      </c>
      <c r="J94" s="30"/>
      <c r="K94" s="29">
        <f>K95</f>
        <v>300</v>
      </c>
    </row>
    <row r="95" spans="1:11" ht="189">
      <c r="A95" s="20"/>
      <c r="B95" s="26" t="s">
        <v>134</v>
      </c>
      <c r="C95" s="71" t="s">
        <v>26</v>
      </c>
      <c r="D95" s="71" t="s">
        <v>102</v>
      </c>
      <c r="E95" s="70" t="s">
        <v>135</v>
      </c>
      <c r="F95" s="71" t="s">
        <v>24</v>
      </c>
      <c r="G95" s="29">
        <v>300</v>
      </c>
      <c r="H95" s="30"/>
      <c r="I95" s="31">
        <v>300</v>
      </c>
      <c r="J95" s="30"/>
      <c r="K95" s="29">
        <v>300</v>
      </c>
    </row>
    <row r="96" spans="1:12" ht="37.5" customHeight="1">
      <c r="A96" s="20"/>
      <c r="B96" s="21" t="s">
        <v>136</v>
      </c>
      <c r="C96" s="46" t="s">
        <v>26</v>
      </c>
      <c r="D96" s="46" t="s">
        <v>137</v>
      </c>
      <c r="E96" s="47"/>
      <c r="F96" s="46"/>
      <c r="G96" s="19">
        <f>G97+G100+G103+G106+G109+G112</f>
        <v>1811.8</v>
      </c>
      <c r="H96" s="13">
        <f>H97+H100+H103+H106+H109+H112</f>
        <v>43.624</v>
      </c>
      <c r="I96" s="14">
        <f>I97+I100+I103+I106+I109+I112</f>
        <v>1855.424</v>
      </c>
      <c r="J96" s="13">
        <f>J97+J100+J103+J106+J109+J112</f>
        <v>170</v>
      </c>
      <c r="K96" s="73">
        <f>K97+K100+K103+K106+K109+K112</f>
        <v>2025.424</v>
      </c>
      <c r="L96" s="24"/>
    </row>
    <row r="97" spans="1:11" ht="101.25" customHeight="1">
      <c r="A97" s="20"/>
      <c r="B97" s="21" t="s">
        <v>138</v>
      </c>
      <c r="C97" s="46" t="s">
        <v>26</v>
      </c>
      <c r="D97" s="46" t="s">
        <v>139</v>
      </c>
      <c r="E97" s="47" t="s">
        <v>140</v>
      </c>
      <c r="F97" s="46"/>
      <c r="G97" s="19">
        <f>G98</f>
        <v>100</v>
      </c>
      <c r="H97" s="13"/>
      <c r="I97" s="14">
        <f>I98</f>
        <v>100</v>
      </c>
      <c r="J97" s="13"/>
      <c r="K97" s="19">
        <f>K98</f>
        <v>100</v>
      </c>
    </row>
    <row r="98" spans="1:11" ht="36" customHeight="1">
      <c r="A98" s="20"/>
      <c r="B98" s="48" t="s">
        <v>141</v>
      </c>
      <c r="C98" s="37" t="s">
        <v>26</v>
      </c>
      <c r="D98" s="37" t="s">
        <v>137</v>
      </c>
      <c r="E98" s="38" t="s">
        <v>142</v>
      </c>
      <c r="F98" s="37"/>
      <c r="G98" s="29">
        <f>G99</f>
        <v>100</v>
      </c>
      <c r="H98" s="30"/>
      <c r="I98" s="31">
        <f>I99</f>
        <v>100</v>
      </c>
      <c r="J98" s="30"/>
      <c r="K98" s="29">
        <f>K99</f>
        <v>100</v>
      </c>
    </row>
    <row r="99" spans="1:11" ht="70.5" customHeight="1">
      <c r="A99" s="20"/>
      <c r="B99" s="48" t="s">
        <v>143</v>
      </c>
      <c r="C99" s="37" t="s">
        <v>26</v>
      </c>
      <c r="D99" s="37" t="s">
        <v>137</v>
      </c>
      <c r="E99" s="38" t="s">
        <v>144</v>
      </c>
      <c r="F99" s="37" t="s">
        <v>24</v>
      </c>
      <c r="G99" s="29">
        <v>100</v>
      </c>
      <c r="H99" s="30"/>
      <c r="I99" s="31">
        <v>100</v>
      </c>
      <c r="J99" s="30"/>
      <c r="K99" s="29">
        <v>100</v>
      </c>
    </row>
    <row r="100" spans="1:11" ht="135" customHeight="1">
      <c r="A100" s="20"/>
      <c r="B100" s="21" t="s">
        <v>145</v>
      </c>
      <c r="C100" s="46" t="s">
        <v>26</v>
      </c>
      <c r="D100" s="46" t="s">
        <v>137</v>
      </c>
      <c r="E100" s="55" t="s">
        <v>102</v>
      </c>
      <c r="F100" s="56"/>
      <c r="G100" s="19">
        <f>G101</f>
        <v>50</v>
      </c>
      <c r="H100" s="13"/>
      <c r="I100" s="14">
        <f>I101</f>
        <v>50</v>
      </c>
      <c r="J100" s="13"/>
      <c r="K100" s="19">
        <f>K101</f>
        <v>50</v>
      </c>
    </row>
    <row r="101" spans="1:11" ht="41.25" customHeight="1">
      <c r="A101" s="20"/>
      <c r="B101" s="48" t="s">
        <v>146</v>
      </c>
      <c r="C101" s="37" t="s">
        <v>26</v>
      </c>
      <c r="D101" s="37" t="s">
        <v>137</v>
      </c>
      <c r="E101" s="91" t="s">
        <v>147</v>
      </c>
      <c r="F101" s="56"/>
      <c r="G101" s="29">
        <f>G102</f>
        <v>50</v>
      </c>
      <c r="H101" s="30"/>
      <c r="I101" s="31">
        <f>I102</f>
        <v>50</v>
      </c>
      <c r="J101" s="30"/>
      <c r="K101" s="29">
        <f>K102</f>
        <v>50</v>
      </c>
    </row>
    <row r="102" spans="1:11" ht="68.25" customHeight="1">
      <c r="A102" s="20"/>
      <c r="B102" s="48" t="s">
        <v>47</v>
      </c>
      <c r="C102" s="37" t="s">
        <v>26</v>
      </c>
      <c r="D102" s="37" t="s">
        <v>137</v>
      </c>
      <c r="E102" s="91" t="s">
        <v>148</v>
      </c>
      <c r="F102" s="56" t="s">
        <v>24</v>
      </c>
      <c r="G102" s="29">
        <f>50</f>
        <v>50</v>
      </c>
      <c r="H102" s="30"/>
      <c r="I102" s="31">
        <f>50</f>
        <v>50</v>
      </c>
      <c r="J102" s="30"/>
      <c r="K102" s="29">
        <f>50</f>
        <v>50</v>
      </c>
    </row>
    <row r="103" spans="1:11" ht="166.5" customHeight="1">
      <c r="A103" s="20"/>
      <c r="B103" s="21" t="s">
        <v>149</v>
      </c>
      <c r="C103" s="46" t="s">
        <v>26</v>
      </c>
      <c r="D103" s="46" t="s">
        <v>137</v>
      </c>
      <c r="E103" s="47" t="s">
        <v>80</v>
      </c>
      <c r="F103" s="46"/>
      <c r="G103" s="19">
        <f aca="true" t="shared" si="6" ref="G103:K104">G104</f>
        <v>60</v>
      </c>
      <c r="H103" s="13">
        <f t="shared" si="6"/>
        <v>0</v>
      </c>
      <c r="I103" s="14">
        <f t="shared" si="6"/>
        <v>60</v>
      </c>
      <c r="J103" s="13">
        <f t="shared" si="6"/>
        <v>70</v>
      </c>
      <c r="K103" s="19">
        <f t="shared" si="6"/>
        <v>130</v>
      </c>
    </row>
    <row r="104" spans="1:11" ht="38.25" customHeight="1">
      <c r="A104" s="20"/>
      <c r="B104" s="48" t="s">
        <v>150</v>
      </c>
      <c r="C104" s="37" t="s">
        <v>26</v>
      </c>
      <c r="D104" s="37" t="s">
        <v>137</v>
      </c>
      <c r="E104" s="38" t="s">
        <v>151</v>
      </c>
      <c r="F104" s="37"/>
      <c r="G104" s="29">
        <f t="shared" si="6"/>
        <v>60</v>
      </c>
      <c r="H104" s="30">
        <f t="shared" si="6"/>
        <v>0</v>
      </c>
      <c r="I104" s="31">
        <f t="shared" si="6"/>
        <v>60</v>
      </c>
      <c r="J104" s="30">
        <f>J105</f>
        <v>70</v>
      </c>
      <c r="K104" s="29">
        <f t="shared" si="6"/>
        <v>130</v>
      </c>
    </row>
    <row r="105" spans="1:11" ht="69.75" customHeight="1">
      <c r="A105" s="20"/>
      <c r="B105" s="48" t="s">
        <v>47</v>
      </c>
      <c r="C105" s="37" t="s">
        <v>26</v>
      </c>
      <c r="D105" s="37" t="s">
        <v>137</v>
      </c>
      <c r="E105" s="38" t="s">
        <v>152</v>
      </c>
      <c r="F105" s="37" t="s">
        <v>24</v>
      </c>
      <c r="G105" s="29">
        <f>60</f>
        <v>60</v>
      </c>
      <c r="H105" s="30"/>
      <c r="I105" s="31">
        <f>60</f>
        <v>60</v>
      </c>
      <c r="J105" s="30">
        <f>70</f>
        <v>70</v>
      </c>
      <c r="K105" s="29">
        <f>60+70</f>
        <v>130</v>
      </c>
    </row>
    <row r="106" spans="1:11" ht="66.75" customHeight="1">
      <c r="A106" s="20"/>
      <c r="B106" s="21" t="s">
        <v>153</v>
      </c>
      <c r="C106" s="46" t="s">
        <v>26</v>
      </c>
      <c r="D106" s="46" t="s">
        <v>137</v>
      </c>
      <c r="E106" s="47" t="s">
        <v>38</v>
      </c>
      <c r="F106" s="37"/>
      <c r="G106" s="19">
        <f>G107</f>
        <v>10</v>
      </c>
      <c r="H106" s="13"/>
      <c r="I106" s="14">
        <f>I107</f>
        <v>10</v>
      </c>
      <c r="J106" s="13"/>
      <c r="K106" s="19">
        <f>K107</f>
        <v>10</v>
      </c>
    </row>
    <row r="107" spans="1:11" ht="57.75" customHeight="1">
      <c r="A107" s="20"/>
      <c r="B107" s="48" t="s">
        <v>154</v>
      </c>
      <c r="C107" s="37" t="s">
        <v>26</v>
      </c>
      <c r="D107" s="37" t="s">
        <v>137</v>
      </c>
      <c r="E107" s="38" t="s">
        <v>155</v>
      </c>
      <c r="F107" s="37"/>
      <c r="G107" s="29">
        <f>G108</f>
        <v>10</v>
      </c>
      <c r="H107" s="30"/>
      <c r="I107" s="31">
        <f>I108</f>
        <v>10</v>
      </c>
      <c r="J107" s="30"/>
      <c r="K107" s="29">
        <f>K108</f>
        <v>10</v>
      </c>
    </row>
    <row r="108" spans="1:11" ht="72" customHeight="1">
      <c r="A108" s="20"/>
      <c r="B108" s="48" t="s">
        <v>47</v>
      </c>
      <c r="C108" s="37" t="s">
        <v>26</v>
      </c>
      <c r="D108" s="37" t="s">
        <v>137</v>
      </c>
      <c r="E108" s="38" t="s">
        <v>156</v>
      </c>
      <c r="F108" s="37" t="s">
        <v>24</v>
      </c>
      <c r="G108" s="29">
        <f>10</f>
        <v>10</v>
      </c>
      <c r="H108" s="30"/>
      <c r="I108" s="31">
        <f>10</f>
        <v>10</v>
      </c>
      <c r="J108" s="30"/>
      <c r="K108" s="29">
        <f>10</f>
        <v>10</v>
      </c>
    </row>
    <row r="109" spans="1:11" ht="114.75" customHeight="1">
      <c r="A109" s="20"/>
      <c r="B109" s="21" t="s">
        <v>53</v>
      </c>
      <c r="C109" s="46" t="s">
        <v>26</v>
      </c>
      <c r="D109" s="46" t="s">
        <v>137</v>
      </c>
      <c r="E109" s="47" t="s">
        <v>12</v>
      </c>
      <c r="F109" s="37"/>
      <c r="G109" s="19">
        <f aca="true" t="shared" si="7" ref="G109:K110">G110</f>
        <v>1211.8</v>
      </c>
      <c r="H109" s="13">
        <f t="shared" si="7"/>
        <v>43.624</v>
      </c>
      <c r="I109" s="14">
        <f t="shared" si="7"/>
        <v>1255.424</v>
      </c>
      <c r="J109" s="19">
        <f t="shared" si="7"/>
        <v>0</v>
      </c>
      <c r="K109" s="73">
        <f t="shared" si="7"/>
        <v>1255.424</v>
      </c>
    </row>
    <row r="110" spans="1:11" ht="36.75" customHeight="1">
      <c r="A110" s="20"/>
      <c r="B110" s="40" t="s">
        <v>157</v>
      </c>
      <c r="C110" s="37" t="s">
        <v>26</v>
      </c>
      <c r="D110" s="37" t="s">
        <v>137</v>
      </c>
      <c r="E110" s="38" t="s">
        <v>55</v>
      </c>
      <c r="F110" s="37"/>
      <c r="G110" s="29">
        <f t="shared" si="7"/>
        <v>1211.8</v>
      </c>
      <c r="H110" s="30">
        <f t="shared" si="7"/>
        <v>43.624</v>
      </c>
      <c r="I110" s="31">
        <f t="shared" si="7"/>
        <v>1255.424</v>
      </c>
      <c r="J110" s="29">
        <f t="shared" si="7"/>
        <v>0</v>
      </c>
      <c r="K110" s="79">
        <f t="shared" si="7"/>
        <v>1255.424</v>
      </c>
    </row>
    <row r="111" spans="1:11" ht="180" customHeight="1">
      <c r="A111" s="20"/>
      <c r="B111" s="33" t="s">
        <v>56</v>
      </c>
      <c r="C111" s="43" t="s">
        <v>26</v>
      </c>
      <c r="D111" s="43" t="s">
        <v>137</v>
      </c>
      <c r="E111" s="44" t="s">
        <v>57</v>
      </c>
      <c r="F111" s="37" t="s">
        <v>19</v>
      </c>
      <c r="G111" s="29">
        <v>1211.8</v>
      </c>
      <c r="H111" s="30">
        <v>43.624</v>
      </c>
      <c r="I111" s="31">
        <f>1211.8+43.624</f>
        <v>1255.424</v>
      </c>
      <c r="J111" s="29">
        <v>0</v>
      </c>
      <c r="K111" s="79">
        <f>1211.8+43.624</f>
        <v>1255.424</v>
      </c>
    </row>
    <row r="112" spans="1:11" ht="68.25" customHeight="1">
      <c r="A112" s="20"/>
      <c r="B112" s="21" t="s">
        <v>158</v>
      </c>
      <c r="C112" s="92" t="s">
        <v>26</v>
      </c>
      <c r="D112" s="93" t="s">
        <v>137</v>
      </c>
      <c r="E112" s="94" t="s">
        <v>159</v>
      </c>
      <c r="F112" s="93"/>
      <c r="G112" s="19">
        <f>G113</f>
        <v>380</v>
      </c>
      <c r="H112" s="13"/>
      <c r="I112" s="14">
        <f aca="true" t="shared" si="8" ref="I112:K113">I113</f>
        <v>380</v>
      </c>
      <c r="J112" s="19">
        <f t="shared" si="8"/>
        <v>100</v>
      </c>
      <c r="K112" s="19">
        <f t="shared" si="8"/>
        <v>480</v>
      </c>
    </row>
    <row r="113" spans="1:11" ht="69" customHeight="1">
      <c r="A113" s="20"/>
      <c r="B113" s="49" t="s">
        <v>160</v>
      </c>
      <c r="C113" s="71" t="s">
        <v>26</v>
      </c>
      <c r="D113" s="71" t="s">
        <v>137</v>
      </c>
      <c r="E113" s="70" t="s">
        <v>161</v>
      </c>
      <c r="F113" s="71"/>
      <c r="G113" s="29">
        <f>G114</f>
        <v>380</v>
      </c>
      <c r="H113" s="30"/>
      <c r="I113" s="31">
        <f t="shared" si="8"/>
        <v>380</v>
      </c>
      <c r="J113" s="29">
        <f t="shared" si="8"/>
        <v>100</v>
      </c>
      <c r="K113" s="29">
        <f t="shared" si="8"/>
        <v>480</v>
      </c>
    </row>
    <row r="114" spans="1:11" ht="68.25" customHeight="1">
      <c r="A114" s="20"/>
      <c r="B114" s="40" t="s">
        <v>162</v>
      </c>
      <c r="C114" s="71" t="s">
        <v>26</v>
      </c>
      <c r="D114" s="71" t="s">
        <v>137</v>
      </c>
      <c r="E114" s="70" t="s">
        <v>163</v>
      </c>
      <c r="F114" s="71"/>
      <c r="G114" s="29">
        <f>G115</f>
        <v>380</v>
      </c>
      <c r="H114" s="30"/>
      <c r="I114" s="31">
        <f>I115</f>
        <v>380</v>
      </c>
      <c r="J114" s="29">
        <f>J115+J117</f>
        <v>100</v>
      </c>
      <c r="K114" s="29">
        <f>K115+K117</f>
        <v>480</v>
      </c>
    </row>
    <row r="115" spans="1:11" ht="100.5" customHeight="1">
      <c r="A115" s="20"/>
      <c r="B115" s="33" t="s">
        <v>357</v>
      </c>
      <c r="C115" s="71" t="s">
        <v>26</v>
      </c>
      <c r="D115" s="71" t="s">
        <v>137</v>
      </c>
      <c r="E115" s="90" t="s">
        <v>164</v>
      </c>
      <c r="F115" s="71" t="s">
        <v>24</v>
      </c>
      <c r="G115" s="29">
        <v>380</v>
      </c>
      <c r="H115" s="30"/>
      <c r="I115" s="31">
        <v>380</v>
      </c>
      <c r="J115" s="29"/>
      <c r="K115" s="29">
        <v>380</v>
      </c>
    </row>
    <row r="116" spans="1:11" ht="36" customHeight="1">
      <c r="A116" s="20"/>
      <c r="B116" s="149" t="s">
        <v>111</v>
      </c>
      <c r="C116" s="147" t="s">
        <v>26</v>
      </c>
      <c r="D116" s="142" t="s">
        <v>137</v>
      </c>
      <c r="E116" s="96" t="s">
        <v>164</v>
      </c>
      <c r="F116" s="143" t="s">
        <v>24</v>
      </c>
      <c r="G116" s="29">
        <v>72.2</v>
      </c>
      <c r="H116" s="30"/>
      <c r="I116" s="31">
        <v>72.2</v>
      </c>
      <c r="J116" s="29"/>
      <c r="K116" s="29">
        <v>72.2</v>
      </c>
    </row>
    <row r="117" spans="1:11" ht="84.75" customHeight="1">
      <c r="A117" s="20"/>
      <c r="B117" s="150" t="s">
        <v>358</v>
      </c>
      <c r="C117" s="147" t="s">
        <v>26</v>
      </c>
      <c r="D117" s="142" t="s">
        <v>137</v>
      </c>
      <c r="E117" s="96" t="s">
        <v>353</v>
      </c>
      <c r="F117" s="143" t="s">
        <v>24</v>
      </c>
      <c r="G117" s="29">
        <v>0</v>
      </c>
      <c r="H117" s="30">
        <v>0</v>
      </c>
      <c r="I117" s="31">
        <v>0</v>
      </c>
      <c r="J117" s="29">
        <f>100</f>
        <v>100</v>
      </c>
      <c r="K117" s="29">
        <f>100</f>
        <v>100</v>
      </c>
    </row>
    <row r="118" spans="1:11" ht="36" customHeight="1">
      <c r="A118" s="20"/>
      <c r="B118" s="148" t="s">
        <v>165</v>
      </c>
      <c r="C118" s="54" t="s">
        <v>166</v>
      </c>
      <c r="D118" s="54"/>
      <c r="E118" s="91"/>
      <c r="F118" s="56"/>
      <c r="G118" s="19">
        <f>G119+G144+G170+G197</f>
        <v>16187.2</v>
      </c>
      <c r="H118" s="13">
        <f>H119+H144+H170+H197</f>
        <v>252337.30770999994</v>
      </c>
      <c r="I118" s="14">
        <f>G118+H118</f>
        <v>268524.5077099999</v>
      </c>
      <c r="J118" s="13">
        <f>J119+J144+J170+J197</f>
        <v>784.55296</v>
      </c>
      <c r="K118" s="13">
        <f>I118+J118</f>
        <v>269309.0606699999</v>
      </c>
    </row>
    <row r="119" spans="1:11" ht="19.5" customHeight="1">
      <c r="A119" s="20"/>
      <c r="B119" s="53" t="s">
        <v>167</v>
      </c>
      <c r="C119" s="54" t="s">
        <v>166</v>
      </c>
      <c r="D119" s="54" t="s">
        <v>10</v>
      </c>
      <c r="E119" s="55"/>
      <c r="F119" s="54"/>
      <c r="G119" s="19">
        <f>G120+G141</f>
        <v>1738.4</v>
      </c>
      <c r="H119" s="13">
        <f>H120+H141</f>
        <v>245396.08169999995</v>
      </c>
      <c r="I119" s="14">
        <f>G119+H119</f>
        <v>247134.48169999995</v>
      </c>
      <c r="J119" s="13">
        <f>J120+J141</f>
        <v>156.5</v>
      </c>
      <c r="K119" s="13">
        <f>I119+J119</f>
        <v>247290.98169999995</v>
      </c>
    </row>
    <row r="120" spans="1:11" ht="99.75" customHeight="1">
      <c r="A120" s="20"/>
      <c r="B120" s="21" t="s">
        <v>168</v>
      </c>
      <c r="C120" s="93" t="s">
        <v>166</v>
      </c>
      <c r="D120" s="93" t="s">
        <v>10</v>
      </c>
      <c r="E120" s="94" t="s">
        <v>137</v>
      </c>
      <c r="F120" s="37"/>
      <c r="G120" s="19">
        <f>G121+G136</f>
        <v>880</v>
      </c>
      <c r="H120" s="13">
        <f>H121+H136</f>
        <v>245354.08169999995</v>
      </c>
      <c r="I120" s="14">
        <f>G120+H120</f>
        <v>246234.08169999995</v>
      </c>
      <c r="J120" s="13">
        <f>J121+J136</f>
        <v>156.5</v>
      </c>
      <c r="K120" s="13">
        <f>I120+J120</f>
        <v>246390.58169999995</v>
      </c>
    </row>
    <row r="121" spans="1:11" ht="70.5" customHeight="1">
      <c r="A121" s="20"/>
      <c r="B121" s="21" t="s">
        <v>169</v>
      </c>
      <c r="C121" s="71" t="s">
        <v>166</v>
      </c>
      <c r="D121" s="71" t="s">
        <v>10</v>
      </c>
      <c r="E121" s="70" t="s">
        <v>170</v>
      </c>
      <c r="F121" s="71"/>
      <c r="G121" s="29">
        <f>G123+G126+G128+G129</f>
        <v>880</v>
      </c>
      <c r="H121" s="29">
        <f>H129</f>
        <v>-763.1</v>
      </c>
      <c r="I121" s="29">
        <f>I123+I126+I128+I129</f>
        <v>116.89999999999998</v>
      </c>
      <c r="J121" s="29">
        <f>J129</f>
        <v>156.5</v>
      </c>
      <c r="K121" s="29">
        <f>K123+K126+K128+K129</f>
        <v>273.4</v>
      </c>
    </row>
    <row r="122" spans="1:11" ht="63.75" customHeight="1" hidden="1">
      <c r="A122" s="20"/>
      <c r="B122" s="97" t="s">
        <v>171</v>
      </c>
      <c r="C122" s="71" t="s">
        <v>166</v>
      </c>
      <c r="D122" s="71" t="s">
        <v>10</v>
      </c>
      <c r="E122" s="70" t="s">
        <v>172</v>
      </c>
      <c r="F122" s="71"/>
      <c r="G122" s="29">
        <f>G123+G126+G128</f>
        <v>0</v>
      </c>
      <c r="H122" s="29"/>
      <c r="I122" s="29">
        <f>I123+I126+I128</f>
        <v>0</v>
      </c>
      <c r="J122" s="29"/>
      <c r="K122" s="29">
        <f>K123+K126+K128</f>
        <v>0</v>
      </c>
    </row>
    <row r="123" spans="1:11" ht="72.75" customHeight="1" hidden="1">
      <c r="A123" s="20"/>
      <c r="B123" s="48" t="s">
        <v>173</v>
      </c>
      <c r="C123" s="71" t="s">
        <v>166</v>
      </c>
      <c r="D123" s="71" t="s">
        <v>10</v>
      </c>
      <c r="E123" s="70" t="s">
        <v>174</v>
      </c>
      <c r="F123" s="71" t="s">
        <v>175</v>
      </c>
      <c r="G123" s="29">
        <v>0</v>
      </c>
      <c r="H123" s="29"/>
      <c r="I123" s="29">
        <v>0</v>
      </c>
      <c r="J123" s="29"/>
      <c r="K123" s="29">
        <v>0</v>
      </c>
    </row>
    <row r="124" spans="1:11" ht="15.75" customHeight="1" hidden="1">
      <c r="A124" s="20"/>
      <c r="B124" s="98" t="s">
        <v>176</v>
      </c>
      <c r="C124" s="71" t="s">
        <v>166</v>
      </c>
      <c r="D124" s="71" t="s">
        <v>10</v>
      </c>
      <c r="E124" s="70" t="s">
        <v>174</v>
      </c>
      <c r="F124" s="71" t="s">
        <v>175</v>
      </c>
      <c r="G124" s="29">
        <v>0</v>
      </c>
      <c r="H124" s="29"/>
      <c r="I124" s="29">
        <v>0</v>
      </c>
      <c r="J124" s="29"/>
      <c r="K124" s="29">
        <v>0</v>
      </c>
    </row>
    <row r="125" spans="1:11" ht="57.75" customHeight="1" hidden="1">
      <c r="A125" s="20"/>
      <c r="B125" s="48" t="s">
        <v>177</v>
      </c>
      <c r="C125" s="71" t="s">
        <v>166</v>
      </c>
      <c r="D125" s="71" t="s">
        <v>10</v>
      </c>
      <c r="E125" s="70" t="s">
        <v>178</v>
      </c>
      <c r="F125" s="71" t="s">
        <v>175</v>
      </c>
      <c r="G125" s="29">
        <v>0</v>
      </c>
      <c r="H125" s="29"/>
      <c r="I125" s="29">
        <v>0</v>
      </c>
      <c r="J125" s="29"/>
      <c r="K125" s="29">
        <v>0</v>
      </c>
    </row>
    <row r="126" spans="1:11" ht="15.75" customHeight="1" hidden="1">
      <c r="A126" s="20"/>
      <c r="B126" s="98" t="s">
        <v>179</v>
      </c>
      <c r="C126" s="71" t="s">
        <v>166</v>
      </c>
      <c r="D126" s="71" t="s">
        <v>10</v>
      </c>
      <c r="E126" s="70" t="s">
        <v>178</v>
      </c>
      <c r="F126" s="71" t="s">
        <v>175</v>
      </c>
      <c r="G126" s="29">
        <v>0</v>
      </c>
      <c r="H126" s="29"/>
      <c r="I126" s="29">
        <v>0</v>
      </c>
      <c r="J126" s="29"/>
      <c r="K126" s="29">
        <v>0</v>
      </c>
    </row>
    <row r="127" spans="1:11" ht="59.25" customHeight="1" hidden="1">
      <c r="A127" s="20"/>
      <c r="B127" s="48" t="s">
        <v>180</v>
      </c>
      <c r="C127" s="71" t="s">
        <v>166</v>
      </c>
      <c r="D127" s="71" t="s">
        <v>10</v>
      </c>
      <c r="E127" s="70" t="s">
        <v>181</v>
      </c>
      <c r="F127" s="71" t="s">
        <v>175</v>
      </c>
      <c r="G127" s="29">
        <v>0</v>
      </c>
      <c r="H127" s="29"/>
      <c r="I127" s="29">
        <v>0</v>
      </c>
      <c r="J127" s="29"/>
      <c r="K127" s="29">
        <v>0</v>
      </c>
    </row>
    <row r="128" spans="1:11" ht="15.75" customHeight="1" hidden="1">
      <c r="A128" s="20"/>
      <c r="B128" s="98" t="s">
        <v>111</v>
      </c>
      <c r="C128" s="71" t="s">
        <v>166</v>
      </c>
      <c r="D128" s="71" t="s">
        <v>10</v>
      </c>
      <c r="E128" s="70" t="s">
        <v>181</v>
      </c>
      <c r="F128" s="71" t="s">
        <v>175</v>
      </c>
      <c r="G128" s="29">
        <v>0</v>
      </c>
      <c r="H128" s="29"/>
      <c r="I128" s="29">
        <v>0</v>
      </c>
      <c r="J128" s="29"/>
      <c r="K128" s="29">
        <v>0</v>
      </c>
    </row>
    <row r="129" spans="1:11" ht="69.75" customHeight="1">
      <c r="A129" s="20"/>
      <c r="B129" s="99" t="s">
        <v>182</v>
      </c>
      <c r="C129" s="71" t="s">
        <v>166</v>
      </c>
      <c r="D129" s="71" t="s">
        <v>10</v>
      </c>
      <c r="E129" s="70" t="s">
        <v>183</v>
      </c>
      <c r="F129" s="71"/>
      <c r="G129" s="29">
        <f>G130</f>
        <v>880</v>
      </c>
      <c r="H129" s="29">
        <f>H130+H135</f>
        <v>-763.1</v>
      </c>
      <c r="I129" s="29">
        <f>G129+H129</f>
        <v>116.89999999999998</v>
      </c>
      <c r="J129" s="29">
        <f>J130+J135</f>
        <v>156.5</v>
      </c>
      <c r="K129" s="29">
        <f>I129+J129</f>
        <v>273.4</v>
      </c>
    </row>
    <row r="130" spans="1:11" ht="117" customHeight="1">
      <c r="A130" s="20"/>
      <c r="B130" s="99" t="s">
        <v>184</v>
      </c>
      <c r="C130" s="71" t="s">
        <v>166</v>
      </c>
      <c r="D130" s="71" t="s">
        <v>10</v>
      </c>
      <c r="E130" s="70" t="s">
        <v>185</v>
      </c>
      <c r="F130" s="71" t="s">
        <v>24</v>
      </c>
      <c r="G130" s="100">
        <f>80+800</f>
        <v>880</v>
      </c>
      <c r="H130" s="100">
        <f>-800</f>
        <v>-800</v>
      </c>
      <c r="I130" s="100">
        <f>G130+H130</f>
        <v>80</v>
      </c>
      <c r="J130" s="100">
        <f>0-17</f>
        <v>-17</v>
      </c>
      <c r="K130" s="100">
        <f>I130+J130</f>
        <v>63</v>
      </c>
    </row>
    <row r="131" spans="1:11" ht="47.25" customHeight="1" hidden="1">
      <c r="A131" s="20"/>
      <c r="B131" s="21" t="s">
        <v>186</v>
      </c>
      <c r="C131" s="93" t="s">
        <v>166</v>
      </c>
      <c r="D131" s="93" t="s">
        <v>10</v>
      </c>
      <c r="E131" s="94" t="s">
        <v>187</v>
      </c>
      <c r="F131" s="37"/>
      <c r="G131" s="19">
        <f>G132</f>
        <v>0</v>
      </c>
      <c r="H131" s="13"/>
      <c r="I131" s="14">
        <f>I132</f>
        <v>0</v>
      </c>
      <c r="J131" s="13"/>
      <c r="K131" s="14">
        <f>K132</f>
        <v>0</v>
      </c>
    </row>
    <row r="132" spans="1:11" ht="47.25" customHeight="1" hidden="1">
      <c r="A132" s="20"/>
      <c r="B132" s="48" t="s">
        <v>188</v>
      </c>
      <c r="C132" s="71" t="s">
        <v>166</v>
      </c>
      <c r="D132" s="71" t="s">
        <v>10</v>
      </c>
      <c r="E132" s="70" t="s">
        <v>189</v>
      </c>
      <c r="F132" s="37"/>
      <c r="G132" s="29">
        <f>G133+G134</f>
        <v>0</v>
      </c>
      <c r="H132" s="30"/>
      <c r="I132" s="31">
        <f>I133+I134</f>
        <v>0</v>
      </c>
      <c r="J132" s="30"/>
      <c r="K132" s="31">
        <f>K133+K134</f>
        <v>0</v>
      </c>
    </row>
    <row r="133" spans="1:11" ht="60.75" customHeight="1" hidden="1">
      <c r="A133" s="20"/>
      <c r="B133" s="69" t="s">
        <v>190</v>
      </c>
      <c r="C133" s="71" t="s">
        <v>166</v>
      </c>
      <c r="D133" s="71" t="s">
        <v>10</v>
      </c>
      <c r="E133" s="70" t="s">
        <v>191</v>
      </c>
      <c r="F133" s="71" t="s">
        <v>175</v>
      </c>
      <c r="G133" s="29">
        <v>0</v>
      </c>
      <c r="H133" s="30"/>
      <c r="I133" s="31">
        <v>0</v>
      </c>
      <c r="J133" s="30"/>
      <c r="K133" s="31">
        <v>0</v>
      </c>
    </row>
    <row r="134" spans="1:11" ht="63" customHeight="1" hidden="1">
      <c r="A134" s="20"/>
      <c r="B134" s="69" t="s">
        <v>192</v>
      </c>
      <c r="C134" s="71" t="s">
        <v>166</v>
      </c>
      <c r="D134" s="71" t="s">
        <v>10</v>
      </c>
      <c r="E134" s="70" t="s">
        <v>193</v>
      </c>
      <c r="F134" s="71" t="s">
        <v>175</v>
      </c>
      <c r="G134" s="29">
        <v>0</v>
      </c>
      <c r="H134" s="30"/>
      <c r="I134" s="31">
        <v>0</v>
      </c>
      <c r="J134" s="30"/>
      <c r="K134" s="31">
        <v>0</v>
      </c>
    </row>
    <row r="135" spans="1:11" ht="94.5">
      <c r="A135" s="20"/>
      <c r="B135" s="101" t="s">
        <v>194</v>
      </c>
      <c r="C135" s="71" t="s">
        <v>166</v>
      </c>
      <c r="D135" s="71" t="s">
        <v>10</v>
      </c>
      <c r="E135" s="70" t="s">
        <v>185</v>
      </c>
      <c r="F135" s="71" t="s">
        <v>36</v>
      </c>
      <c r="G135" s="29">
        <v>0</v>
      </c>
      <c r="H135" s="79">
        <v>36.9</v>
      </c>
      <c r="I135" s="79">
        <f>G135+H135</f>
        <v>36.9</v>
      </c>
      <c r="J135" s="79">
        <f>17+156.5</f>
        <v>173.5</v>
      </c>
      <c r="K135" s="29">
        <f>I135+J135</f>
        <v>210.4</v>
      </c>
    </row>
    <row r="136" spans="1:11" ht="101.25" customHeight="1">
      <c r="A136" s="20"/>
      <c r="B136" s="69" t="s">
        <v>195</v>
      </c>
      <c r="C136" s="71" t="s">
        <v>166</v>
      </c>
      <c r="D136" s="71" t="s">
        <v>10</v>
      </c>
      <c r="E136" s="102" t="s">
        <v>172</v>
      </c>
      <c r="F136" s="71"/>
      <c r="G136" s="29">
        <v>0</v>
      </c>
      <c r="H136" s="30">
        <f>H137+H138+H139</f>
        <v>246117.18169999996</v>
      </c>
      <c r="I136" s="31">
        <f>G136+H136</f>
        <v>246117.18169999996</v>
      </c>
      <c r="J136" s="30">
        <f>J137+J138+J139</f>
        <v>0</v>
      </c>
      <c r="K136" s="30">
        <f>I136+J136</f>
        <v>246117.18169999996</v>
      </c>
    </row>
    <row r="137" spans="1:11" ht="147" customHeight="1">
      <c r="A137" s="20"/>
      <c r="B137" s="48" t="s">
        <v>173</v>
      </c>
      <c r="C137" s="71" t="s">
        <v>166</v>
      </c>
      <c r="D137" s="71" t="s">
        <v>10</v>
      </c>
      <c r="E137" s="102" t="s">
        <v>174</v>
      </c>
      <c r="F137" s="71" t="s">
        <v>175</v>
      </c>
      <c r="G137" s="29">
        <v>0</v>
      </c>
      <c r="H137" s="30">
        <f>107133.0817+134084.8</f>
        <v>241217.88169999997</v>
      </c>
      <c r="I137" s="31">
        <f>G137+H137</f>
        <v>241217.88169999997</v>
      </c>
      <c r="J137" s="30">
        <v>0</v>
      </c>
      <c r="K137" s="30">
        <f>I137+J137</f>
        <v>241217.88169999997</v>
      </c>
    </row>
    <row r="138" spans="1:11" ht="87" customHeight="1">
      <c r="A138" s="20"/>
      <c r="B138" s="48" t="s">
        <v>177</v>
      </c>
      <c r="C138" s="71" t="s">
        <v>166</v>
      </c>
      <c r="D138" s="71" t="s">
        <v>10</v>
      </c>
      <c r="E138" s="102" t="s">
        <v>178</v>
      </c>
      <c r="F138" s="71" t="s">
        <v>175</v>
      </c>
      <c r="G138" s="29">
        <v>0</v>
      </c>
      <c r="H138" s="30">
        <f>1622.2+2052.3</f>
        <v>3674.5</v>
      </c>
      <c r="I138" s="31">
        <f>G138+H138</f>
        <v>3674.5</v>
      </c>
      <c r="J138" s="30">
        <v>0</v>
      </c>
      <c r="K138" s="29">
        <f>I138+J138</f>
        <v>3674.5</v>
      </c>
    </row>
    <row r="139" spans="1:11" ht="110.25">
      <c r="A139" s="20"/>
      <c r="B139" s="48" t="s">
        <v>180</v>
      </c>
      <c r="C139" s="71" t="s">
        <v>166</v>
      </c>
      <c r="D139" s="71" t="s">
        <v>10</v>
      </c>
      <c r="E139" s="102" t="s">
        <v>181</v>
      </c>
      <c r="F139" s="71" t="s">
        <v>175</v>
      </c>
      <c r="G139" s="29">
        <v>0</v>
      </c>
      <c r="H139" s="30">
        <f>800-259.3+684.1</f>
        <v>1224.8000000000002</v>
      </c>
      <c r="I139" s="31">
        <f>G139+H139</f>
        <v>1224.8000000000002</v>
      </c>
      <c r="J139" s="30">
        <v>0</v>
      </c>
      <c r="K139" s="29">
        <f>I139+J139</f>
        <v>1224.8000000000002</v>
      </c>
    </row>
    <row r="140" spans="1:11" ht="37.5" customHeight="1" hidden="1">
      <c r="A140" s="20"/>
      <c r="B140" s="69"/>
      <c r="C140" s="71"/>
      <c r="D140" s="71"/>
      <c r="E140" s="70"/>
      <c r="F140" s="71"/>
      <c r="G140" s="29"/>
      <c r="H140" s="30"/>
      <c r="I140" s="31"/>
      <c r="J140" s="30"/>
      <c r="K140" s="31"/>
    </row>
    <row r="141" spans="1:11" ht="36" customHeight="1">
      <c r="A141" s="20"/>
      <c r="B141" s="21" t="s">
        <v>196</v>
      </c>
      <c r="C141" s="46" t="s">
        <v>166</v>
      </c>
      <c r="D141" s="46" t="s">
        <v>10</v>
      </c>
      <c r="E141" s="47" t="s">
        <v>43</v>
      </c>
      <c r="F141" s="46"/>
      <c r="G141" s="19">
        <f aca="true" t="shared" si="9" ref="G141:K142">G142</f>
        <v>858.4</v>
      </c>
      <c r="H141" s="13">
        <f t="shared" si="9"/>
        <v>42</v>
      </c>
      <c r="I141" s="14">
        <f t="shared" si="9"/>
        <v>900.4</v>
      </c>
      <c r="J141" s="13">
        <f t="shared" si="9"/>
        <v>0</v>
      </c>
      <c r="K141" s="19">
        <f t="shared" si="9"/>
        <v>900.4</v>
      </c>
    </row>
    <row r="142" spans="1:11" ht="60" customHeight="1">
      <c r="A142" s="20"/>
      <c r="B142" s="63" t="s">
        <v>197</v>
      </c>
      <c r="C142" s="37" t="s">
        <v>166</v>
      </c>
      <c r="D142" s="37" t="s">
        <v>10</v>
      </c>
      <c r="E142" s="38" t="s">
        <v>198</v>
      </c>
      <c r="F142" s="37"/>
      <c r="G142" s="29">
        <f t="shared" si="9"/>
        <v>858.4</v>
      </c>
      <c r="H142" s="30">
        <f t="shared" si="9"/>
        <v>42</v>
      </c>
      <c r="I142" s="31">
        <f t="shared" si="9"/>
        <v>900.4</v>
      </c>
      <c r="J142" s="30">
        <f t="shared" si="9"/>
        <v>0</v>
      </c>
      <c r="K142" s="29">
        <f t="shared" si="9"/>
        <v>900.4</v>
      </c>
    </row>
    <row r="143" spans="1:11" ht="78.75">
      <c r="A143" s="20"/>
      <c r="B143" s="69" t="s">
        <v>199</v>
      </c>
      <c r="C143" s="37" t="s">
        <v>166</v>
      </c>
      <c r="D143" s="37" t="s">
        <v>10</v>
      </c>
      <c r="E143" s="38" t="s">
        <v>200</v>
      </c>
      <c r="F143" s="37" t="s">
        <v>24</v>
      </c>
      <c r="G143" s="29">
        <v>858.4</v>
      </c>
      <c r="H143" s="30">
        <v>42</v>
      </c>
      <c r="I143" s="31">
        <f>G143+H143</f>
        <v>900.4</v>
      </c>
      <c r="J143" s="30">
        <v>0</v>
      </c>
      <c r="K143" s="29">
        <f>I143+J143</f>
        <v>900.4</v>
      </c>
    </row>
    <row r="144" spans="1:11" ht="18" customHeight="1">
      <c r="A144" s="20"/>
      <c r="B144" s="103" t="s">
        <v>201</v>
      </c>
      <c r="C144" s="104" t="s">
        <v>166</v>
      </c>
      <c r="D144" s="104" t="s">
        <v>12</v>
      </c>
      <c r="E144" s="105"/>
      <c r="F144" s="46"/>
      <c r="G144" s="19">
        <f>G157+G167</f>
        <v>400</v>
      </c>
      <c r="H144" s="13">
        <f>H157+H167+H146+H148</f>
        <v>5681.010010000001</v>
      </c>
      <c r="I144" s="14">
        <f>I157+I167+I146+I148</f>
        <v>6081.010010000001</v>
      </c>
      <c r="J144" s="13">
        <f>J157+J167+J146+J148</f>
        <v>0</v>
      </c>
      <c r="K144" s="13">
        <f>K157+K167+K146+K148</f>
        <v>6081.010010000001</v>
      </c>
    </row>
    <row r="145" spans="1:11" ht="105.75" customHeight="1">
      <c r="A145" s="20"/>
      <c r="B145" s="53" t="s">
        <v>66</v>
      </c>
      <c r="C145" s="46" t="s">
        <v>166</v>
      </c>
      <c r="D145" s="46" t="s">
        <v>12</v>
      </c>
      <c r="E145" s="47" t="s">
        <v>21</v>
      </c>
      <c r="F145" s="46"/>
      <c r="G145" s="19">
        <v>0</v>
      </c>
      <c r="H145" s="13">
        <f>H146</f>
        <v>4088.3</v>
      </c>
      <c r="I145" s="14">
        <f>G145+H145</f>
        <v>4088.3</v>
      </c>
      <c r="J145" s="13">
        <f>J146</f>
        <v>0</v>
      </c>
      <c r="K145" s="19">
        <f>I145+J145</f>
        <v>4088.3</v>
      </c>
    </row>
    <row r="146" spans="1:11" ht="39.75" customHeight="1">
      <c r="A146" s="20"/>
      <c r="B146" s="63" t="s">
        <v>202</v>
      </c>
      <c r="C146" s="37" t="s">
        <v>166</v>
      </c>
      <c r="D146" s="37" t="s">
        <v>12</v>
      </c>
      <c r="E146" s="70" t="s">
        <v>203</v>
      </c>
      <c r="F146" s="46"/>
      <c r="G146" s="19">
        <v>0</v>
      </c>
      <c r="H146" s="13">
        <f>H147</f>
        <v>4088.3</v>
      </c>
      <c r="I146" s="14">
        <f>G146+H146</f>
        <v>4088.3</v>
      </c>
      <c r="J146" s="13">
        <f>J147</f>
        <v>0</v>
      </c>
      <c r="K146" s="19">
        <f>I146+J146</f>
        <v>4088.3</v>
      </c>
    </row>
    <row r="147" spans="1:11" ht="88.5" customHeight="1">
      <c r="A147" s="20"/>
      <c r="B147" s="63" t="s">
        <v>204</v>
      </c>
      <c r="C147" s="37" t="s">
        <v>166</v>
      </c>
      <c r="D147" s="37" t="s">
        <v>12</v>
      </c>
      <c r="E147" s="70" t="s">
        <v>205</v>
      </c>
      <c r="F147" s="56" t="s">
        <v>24</v>
      </c>
      <c r="G147" s="19">
        <v>0</v>
      </c>
      <c r="H147" s="13">
        <f>2800+600+35+653.3</f>
        <v>4088.3</v>
      </c>
      <c r="I147" s="14">
        <f>G147+H147</f>
        <v>4088.3</v>
      </c>
      <c r="J147" s="13">
        <v>0</v>
      </c>
      <c r="K147" s="19">
        <f>I147+J147</f>
        <v>4088.3</v>
      </c>
    </row>
    <row r="148" spans="1:11" ht="100.5" customHeight="1">
      <c r="A148" s="20"/>
      <c r="B148" s="106" t="s">
        <v>206</v>
      </c>
      <c r="C148" s="46" t="s">
        <v>166</v>
      </c>
      <c r="D148" s="46" t="s">
        <v>12</v>
      </c>
      <c r="E148" s="107" t="s">
        <v>207</v>
      </c>
      <c r="F148" s="46"/>
      <c r="G148" s="19">
        <v>0</v>
      </c>
      <c r="H148" s="13">
        <f>H149+H152</f>
        <v>1466.11001</v>
      </c>
      <c r="I148" s="14">
        <f>I149+I152</f>
        <v>1466.11001</v>
      </c>
      <c r="J148" s="13">
        <f>J149+J152</f>
        <v>0</v>
      </c>
      <c r="K148" s="13">
        <f>K149+K152</f>
        <v>1466.11001</v>
      </c>
    </row>
    <row r="149" spans="1:11" ht="54" customHeight="1">
      <c r="A149" s="20"/>
      <c r="B149" s="63" t="s">
        <v>208</v>
      </c>
      <c r="C149" s="71" t="s">
        <v>166</v>
      </c>
      <c r="D149" s="71" t="s">
        <v>12</v>
      </c>
      <c r="E149" s="90" t="s">
        <v>209</v>
      </c>
      <c r="F149" s="71"/>
      <c r="G149" s="19">
        <v>0</v>
      </c>
      <c r="H149" s="13">
        <f>H150</f>
        <v>372</v>
      </c>
      <c r="I149" s="14">
        <f>G149+H149</f>
        <v>372</v>
      </c>
      <c r="J149" s="13">
        <f>J150</f>
        <v>-0.07962</v>
      </c>
      <c r="K149" s="13">
        <f>I149+J149</f>
        <v>371.92038</v>
      </c>
    </row>
    <row r="150" spans="1:11" ht="117" customHeight="1">
      <c r="A150" s="20"/>
      <c r="B150" s="69" t="s">
        <v>210</v>
      </c>
      <c r="C150" s="71" t="s">
        <v>166</v>
      </c>
      <c r="D150" s="71" t="s">
        <v>12</v>
      </c>
      <c r="E150" s="91" t="s">
        <v>211</v>
      </c>
      <c r="F150" s="71" t="s">
        <v>175</v>
      </c>
      <c r="G150" s="19">
        <v>0</v>
      </c>
      <c r="H150" s="13">
        <f>H151</f>
        <v>372</v>
      </c>
      <c r="I150" s="14">
        <f>G150+H150</f>
        <v>372</v>
      </c>
      <c r="J150" s="13">
        <f>J151-0.07962</f>
        <v>-0.07962</v>
      </c>
      <c r="K150" s="13">
        <f>I150+J150</f>
        <v>371.92038</v>
      </c>
    </row>
    <row r="151" spans="1:11" ht="31.5">
      <c r="A151" s="20"/>
      <c r="B151" s="83" t="s">
        <v>111</v>
      </c>
      <c r="C151" s="71" t="s">
        <v>166</v>
      </c>
      <c r="D151" s="71" t="s">
        <v>12</v>
      </c>
      <c r="E151" s="91" t="s">
        <v>211</v>
      </c>
      <c r="F151" s="71" t="s">
        <v>175</v>
      </c>
      <c r="G151" s="19">
        <v>0</v>
      </c>
      <c r="H151" s="13">
        <v>372</v>
      </c>
      <c r="I151" s="14">
        <f>G151+H151</f>
        <v>372</v>
      </c>
      <c r="J151" s="13">
        <v>0</v>
      </c>
      <c r="K151" s="13">
        <v>371.92038</v>
      </c>
    </row>
    <row r="152" spans="1:11" ht="52.5" customHeight="1">
      <c r="A152" s="20"/>
      <c r="B152" s="63" t="s">
        <v>212</v>
      </c>
      <c r="C152" s="71" t="s">
        <v>166</v>
      </c>
      <c r="D152" s="71" t="s">
        <v>12</v>
      </c>
      <c r="E152" s="90" t="s">
        <v>213</v>
      </c>
      <c r="F152" s="71"/>
      <c r="G152" s="19">
        <v>0</v>
      </c>
      <c r="H152" s="13">
        <f>H154+H156</f>
        <v>1094.11001</v>
      </c>
      <c r="I152" s="14">
        <f>G152+H152</f>
        <v>1094.11001</v>
      </c>
      <c r="J152" s="13">
        <f>J153+J154+J156</f>
        <v>0.07962</v>
      </c>
      <c r="K152" s="13">
        <f>K153+K154+K156</f>
        <v>1094.18963</v>
      </c>
    </row>
    <row r="153" spans="1:11" ht="94.5" hidden="1">
      <c r="A153" s="20"/>
      <c r="B153" s="63" t="s">
        <v>355</v>
      </c>
      <c r="C153" s="71" t="s">
        <v>166</v>
      </c>
      <c r="D153" s="71" t="s">
        <v>12</v>
      </c>
      <c r="E153" s="90" t="s">
        <v>354</v>
      </c>
      <c r="F153" s="71" t="s">
        <v>24</v>
      </c>
      <c r="G153" s="29">
        <v>0</v>
      </c>
      <c r="H153" s="30">
        <v>0</v>
      </c>
      <c r="I153" s="31">
        <v>0</v>
      </c>
      <c r="J153" s="30">
        <v>0</v>
      </c>
      <c r="K153" s="29">
        <f>I153+J153</f>
        <v>0</v>
      </c>
    </row>
    <row r="154" spans="1:11" ht="126">
      <c r="A154" s="20"/>
      <c r="B154" s="69" t="s">
        <v>214</v>
      </c>
      <c r="C154" s="71" t="s">
        <v>166</v>
      </c>
      <c r="D154" s="71" t="s">
        <v>12</v>
      </c>
      <c r="E154" s="90" t="s">
        <v>215</v>
      </c>
      <c r="F154" s="71" t="s">
        <v>175</v>
      </c>
      <c r="G154" s="29">
        <v>0</v>
      </c>
      <c r="H154" s="30">
        <v>365.6</v>
      </c>
      <c r="I154" s="31">
        <f>G154+H154</f>
        <v>365.6</v>
      </c>
      <c r="J154" s="30">
        <v>0</v>
      </c>
      <c r="K154" s="29">
        <f>I154+J154</f>
        <v>365.6</v>
      </c>
    </row>
    <row r="155" spans="1:11" ht="70.5" customHeight="1" hidden="1">
      <c r="A155" s="20"/>
      <c r="B155" s="69" t="s">
        <v>216</v>
      </c>
      <c r="C155" s="71" t="s">
        <v>166</v>
      </c>
      <c r="D155" s="71" t="s">
        <v>12</v>
      </c>
      <c r="E155" s="90" t="s">
        <v>217</v>
      </c>
      <c r="F155" s="71" t="s">
        <v>175</v>
      </c>
      <c r="G155" s="19"/>
      <c r="H155" s="13"/>
      <c r="I155" s="14"/>
      <c r="J155" s="13"/>
      <c r="K155" s="14"/>
    </row>
    <row r="156" spans="1:11" ht="115.5" customHeight="1">
      <c r="A156" s="20"/>
      <c r="B156" s="69" t="s">
        <v>218</v>
      </c>
      <c r="C156" s="71" t="s">
        <v>166</v>
      </c>
      <c r="D156" s="71" t="s">
        <v>12</v>
      </c>
      <c r="E156" s="90" t="s">
        <v>215</v>
      </c>
      <c r="F156" s="37" t="s">
        <v>24</v>
      </c>
      <c r="G156" s="29">
        <v>0</v>
      </c>
      <c r="H156" s="30">
        <f>724.51628+749.42356-749.42356+125.665-125.665+3.99373</f>
        <v>728.5100100000001</v>
      </c>
      <c r="I156" s="31">
        <f>G156+H156</f>
        <v>728.5100100000001</v>
      </c>
      <c r="J156" s="30">
        <f>0+0.07962</f>
        <v>0.07962</v>
      </c>
      <c r="K156" s="30">
        <f>I156+J156</f>
        <v>728.58963</v>
      </c>
    </row>
    <row r="157" spans="1:11" ht="99.75" customHeight="1">
      <c r="A157" s="20"/>
      <c r="B157" s="21" t="s">
        <v>219</v>
      </c>
      <c r="C157" s="46" t="s">
        <v>166</v>
      </c>
      <c r="D157" s="46" t="s">
        <v>12</v>
      </c>
      <c r="E157" s="107" t="s">
        <v>220</v>
      </c>
      <c r="F157" s="46"/>
      <c r="G157" s="19">
        <f>G163</f>
        <v>100</v>
      </c>
      <c r="H157" s="13">
        <f>H163</f>
        <v>126.6</v>
      </c>
      <c r="I157" s="14">
        <f>I163</f>
        <v>226.6</v>
      </c>
      <c r="J157" s="13">
        <f>J163</f>
        <v>0</v>
      </c>
      <c r="K157" s="19">
        <f>K163</f>
        <v>226.6</v>
      </c>
    </row>
    <row r="158" spans="1:11" ht="36" customHeight="1" hidden="1">
      <c r="A158" s="20"/>
      <c r="B158" s="63" t="s">
        <v>208</v>
      </c>
      <c r="C158" s="71" t="s">
        <v>166</v>
      </c>
      <c r="D158" s="71" t="s">
        <v>12</v>
      </c>
      <c r="E158" s="90" t="s">
        <v>209</v>
      </c>
      <c r="F158" s="71"/>
      <c r="G158" s="29">
        <f>G159</f>
        <v>0</v>
      </c>
      <c r="H158" s="30"/>
      <c r="I158" s="31">
        <f>I159</f>
        <v>0</v>
      </c>
      <c r="J158" s="30"/>
      <c r="K158" s="29">
        <f>K159</f>
        <v>0</v>
      </c>
    </row>
    <row r="159" spans="1:11" ht="60.75" customHeight="1" hidden="1">
      <c r="A159" s="20"/>
      <c r="B159" s="69" t="s">
        <v>221</v>
      </c>
      <c r="C159" s="71" t="s">
        <v>166</v>
      </c>
      <c r="D159" s="71" t="s">
        <v>12</v>
      </c>
      <c r="E159" s="91" t="s">
        <v>222</v>
      </c>
      <c r="F159" s="71" t="s">
        <v>175</v>
      </c>
      <c r="G159" s="29">
        <v>0</v>
      </c>
      <c r="H159" s="30"/>
      <c r="I159" s="31">
        <v>0</v>
      </c>
      <c r="J159" s="30"/>
      <c r="K159" s="29">
        <v>0</v>
      </c>
    </row>
    <row r="160" spans="1:11" ht="24.75" customHeight="1" hidden="1">
      <c r="A160" s="20"/>
      <c r="B160" s="108" t="s">
        <v>111</v>
      </c>
      <c r="C160" s="71" t="s">
        <v>166</v>
      </c>
      <c r="D160" s="71" t="s">
        <v>12</v>
      </c>
      <c r="E160" s="91" t="s">
        <v>222</v>
      </c>
      <c r="F160" s="71" t="s">
        <v>175</v>
      </c>
      <c r="G160" s="29">
        <v>0</v>
      </c>
      <c r="H160" s="30"/>
      <c r="I160" s="31">
        <v>0</v>
      </c>
      <c r="J160" s="30"/>
      <c r="K160" s="29">
        <v>0</v>
      </c>
    </row>
    <row r="161" spans="1:11" ht="35.25" customHeight="1" hidden="1">
      <c r="A161" s="20"/>
      <c r="B161" s="63" t="s">
        <v>212</v>
      </c>
      <c r="C161" s="71" t="s">
        <v>166</v>
      </c>
      <c r="D161" s="71" t="s">
        <v>12</v>
      </c>
      <c r="E161" s="90" t="s">
        <v>213</v>
      </c>
      <c r="F161" s="71"/>
      <c r="G161" s="29">
        <f>G162+G164</f>
        <v>100</v>
      </c>
      <c r="H161" s="30"/>
      <c r="I161" s="31">
        <f>I162+I164</f>
        <v>100</v>
      </c>
      <c r="J161" s="30"/>
      <c r="K161" s="29">
        <f>K162+K164</f>
        <v>100</v>
      </c>
    </row>
    <row r="162" spans="1:11" ht="93.75" customHeight="1" hidden="1">
      <c r="A162" s="20"/>
      <c r="B162" s="69" t="s">
        <v>214</v>
      </c>
      <c r="C162" s="71" t="s">
        <v>166</v>
      </c>
      <c r="D162" s="71" t="s">
        <v>12</v>
      </c>
      <c r="E162" s="90" t="s">
        <v>215</v>
      </c>
      <c r="F162" s="71" t="s">
        <v>175</v>
      </c>
      <c r="G162" s="29">
        <v>0</v>
      </c>
      <c r="H162" s="30"/>
      <c r="I162" s="31">
        <v>0</v>
      </c>
      <c r="J162" s="30"/>
      <c r="K162" s="29">
        <v>0</v>
      </c>
    </row>
    <row r="163" spans="1:11" ht="34.5" customHeight="1">
      <c r="A163" s="20"/>
      <c r="B163" s="69" t="s">
        <v>223</v>
      </c>
      <c r="C163" s="71" t="s">
        <v>166</v>
      </c>
      <c r="D163" s="71" t="s">
        <v>12</v>
      </c>
      <c r="E163" s="90" t="s">
        <v>224</v>
      </c>
      <c r="F163" s="71"/>
      <c r="G163" s="29">
        <f>G164+G165+G166</f>
        <v>100</v>
      </c>
      <c r="H163" s="30">
        <f>H164+H165+H166</f>
        <v>126.6</v>
      </c>
      <c r="I163" s="31">
        <f>I164+I165+I166</f>
        <v>226.6</v>
      </c>
      <c r="J163" s="30">
        <f>J164+J165+J166</f>
        <v>0</v>
      </c>
      <c r="K163" s="29">
        <f>K164+K165+K166</f>
        <v>226.6</v>
      </c>
    </row>
    <row r="164" spans="1:11" ht="117" customHeight="1">
      <c r="A164" s="20"/>
      <c r="B164" s="69" t="s">
        <v>225</v>
      </c>
      <c r="C164" s="71" t="s">
        <v>166</v>
      </c>
      <c r="D164" s="71" t="s">
        <v>12</v>
      </c>
      <c r="E164" s="90" t="s">
        <v>226</v>
      </c>
      <c r="F164" s="71" t="s">
        <v>24</v>
      </c>
      <c r="G164" s="29">
        <v>100</v>
      </c>
      <c r="H164" s="30">
        <v>0</v>
      </c>
      <c r="I164" s="31">
        <v>100</v>
      </c>
      <c r="J164" s="30">
        <v>0</v>
      </c>
      <c r="K164" s="29">
        <f>100</f>
        <v>100</v>
      </c>
    </row>
    <row r="165" spans="1:11" ht="84.75" customHeight="1">
      <c r="A165" s="20"/>
      <c r="B165" s="26" t="s">
        <v>227</v>
      </c>
      <c r="C165" s="71" t="s">
        <v>166</v>
      </c>
      <c r="D165" s="71" t="s">
        <v>12</v>
      </c>
      <c r="E165" s="90" t="s">
        <v>228</v>
      </c>
      <c r="F165" s="71" t="s">
        <v>24</v>
      </c>
      <c r="G165" s="29">
        <v>0</v>
      </c>
      <c r="H165" s="30">
        <v>126.6</v>
      </c>
      <c r="I165" s="31">
        <f>G165+H165</f>
        <v>126.6</v>
      </c>
      <c r="J165" s="30">
        <v>0</v>
      </c>
      <c r="K165" s="29">
        <f>I165+J165</f>
        <v>126.6</v>
      </c>
    </row>
    <row r="166" spans="1:11" ht="27" customHeight="1" hidden="1">
      <c r="A166" s="20"/>
      <c r="B166" s="69"/>
      <c r="C166" s="71" t="s">
        <v>166</v>
      </c>
      <c r="D166" s="71" t="s">
        <v>12</v>
      </c>
      <c r="E166" s="90"/>
      <c r="F166" s="71" t="s">
        <v>24</v>
      </c>
      <c r="G166" s="29">
        <v>0</v>
      </c>
      <c r="H166" s="30">
        <v>0</v>
      </c>
      <c r="I166" s="31">
        <f>G166+H166</f>
        <v>0</v>
      </c>
      <c r="J166" s="30">
        <v>0</v>
      </c>
      <c r="K166" s="31">
        <f>I166+J166</f>
        <v>0</v>
      </c>
    </row>
    <row r="167" spans="1:11" ht="163.5" customHeight="1">
      <c r="A167" s="20"/>
      <c r="B167" s="21" t="s">
        <v>130</v>
      </c>
      <c r="C167" s="46" t="s">
        <v>166</v>
      </c>
      <c r="D167" s="46" t="s">
        <v>12</v>
      </c>
      <c r="E167" s="47" t="s">
        <v>131</v>
      </c>
      <c r="F167" s="71"/>
      <c r="G167" s="19">
        <f>G168</f>
        <v>300</v>
      </c>
      <c r="H167" s="13"/>
      <c r="I167" s="14">
        <f>I168</f>
        <v>300</v>
      </c>
      <c r="J167" s="13"/>
      <c r="K167" s="19">
        <f>K168</f>
        <v>300</v>
      </c>
    </row>
    <row r="168" spans="1:11" ht="57" customHeight="1">
      <c r="A168" s="20"/>
      <c r="B168" s="88" t="s">
        <v>132</v>
      </c>
      <c r="C168" s="71" t="s">
        <v>166</v>
      </c>
      <c r="D168" s="71" t="s">
        <v>12</v>
      </c>
      <c r="E168" s="70" t="s">
        <v>133</v>
      </c>
      <c r="F168" s="71"/>
      <c r="G168" s="29">
        <f>G169</f>
        <v>300</v>
      </c>
      <c r="H168" s="30"/>
      <c r="I168" s="31">
        <f>I169</f>
        <v>300</v>
      </c>
      <c r="J168" s="30"/>
      <c r="K168" s="29">
        <f>K169</f>
        <v>300</v>
      </c>
    </row>
    <row r="169" spans="1:11" ht="189">
      <c r="A169" s="20"/>
      <c r="B169" s="26" t="s">
        <v>229</v>
      </c>
      <c r="C169" s="71" t="s">
        <v>166</v>
      </c>
      <c r="D169" s="71" t="s">
        <v>12</v>
      </c>
      <c r="E169" s="70" t="s">
        <v>135</v>
      </c>
      <c r="F169" s="71" t="s">
        <v>24</v>
      </c>
      <c r="G169" s="29">
        <v>300</v>
      </c>
      <c r="H169" s="30"/>
      <c r="I169" s="31">
        <v>300</v>
      </c>
      <c r="J169" s="30"/>
      <c r="K169" s="29">
        <v>300</v>
      </c>
    </row>
    <row r="170" spans="1:11" ht="15.75">
      <c r="A170" s="20"/>
      <c r="B170" s="21" t="s">
        <v>230</v>
      </c>
      <c r="C170" s="46" t="s">
        <v>166</v>
      </c>
      <c r="D170" s="46" t="s">
        <v>21</v>
      </c>
      <c r="E170" s="47"/>
      <c r="F170" s="46"/>
      <c r="G170" s="19">
        <f>G171+G174+G188</f>
        <v>11487.2</v>
      </c>
      <c r="H170" s="13">
        <f>H171+H174+H188</f>
        <v>1168</v>
      </c>
      <c r="I170" s="14">
        <f>I171+I174+I188</f>
        <v>12655.2</v>
      </c>
      <c r="J170" s="13">
        <f>J171+J174+J188</f>
        <v>628.05296</v>
      </c>
      <c r="K170" s="13">
        <f>K171+K174+K188</f>
        <v>13283.252960000002</v>
      </c>
    </row>
    <row r="171" spans="1:11" ht="48.75" customHeight="1" hidden="1">
      <c r="A171" s="20"/>
      <c r="B171" s="21" t="s">
        <v>81</v>
      </c>
      <c r="C171" s="46" t="s">
        <v>166</v>
      </c>
      <c r="D171" s="46" t="s">
        <v>21</v>
      </c>
      <c r="E171" s="47" t="s">
        <v>26</v>
      </c>
      <c r="F171" s="46"/>
      <c r="G171" s="19">
        <f>G172</f>
        <v>200</v>
      </c>
      <c r="H171" s="13"/>
      <c r="I171" s="14">
        <f>I172</f>
        <v>0</v>
      </c>
      <c r="J171" s="13"/>
      <c r="K171" s="19">
        <f>K172</f>
        <v>0</v>
      </c>
    </row>
    <row r="172" spans="1:11" ht="33" customHeight="1" hidden="1">
      <c r="A172" s="20"/>
      <c r="B172" s="48" t="s">
        <v>231</v>
      </c>
      <c r="C172" s="37" t="s">
        <v>166</v>
      </c>
      <c r="D172" s="37" t="s">
        <v>21</v>
      </c>
      <c r="E172" s="38" t="s">
        <v>83</v>
      </c>
      <c r="F172" s="37"/>
      <c r="G172" s="29">
        <f>G173</f>
        <v>200</v>
      </c>
      <c r="H172" s="30"/>
      <c r="I172" s="31">
        <f>I173</f>
        <v>0</v>
      </c>
      <c r="J172" s="30"/>
      <c r="K172" s="29">
        <f>K173</f>
        <v>0</v>
      </c>
    </row>
    <row r="173" spans="1:11" ht="78.75" hidden="1">
      <c r="A173" s="20"/>
      <c r="B173" s="69" t="s">
        <v>232</v>
      </c>
      <c r="C173" s="37" t="s">
        <v>166</v>
      </c>
      <c r="D173" s="37" t="s">
        <v>21</v>
      </c>
      <c r="E173" s="38" t="s">
        <v>85</v>
      </c>
      <c r="F173" s="37" t="s">
        <v>24</v>
      </c>
      <c r="G173" s="29">
        <v>200</v>
      </c>
      <c r="H173" s="30"/>
      <c r="I173" s="31">
        <f>200-200</f>
        <v>0</v>
      </c>
      <c r="J173" s="30"/>
      <c r="K173" s="29">
        <f>200-200</f>
        <v>0</v>
      </c>
    </row>
    <row r="174" spans="1:11" ht="99.75" customHeight="1">
      <c r="A174" s="20"/>
      <c r="B174" s="21" t="s">
        <v>219</v>
      </c>
      <c r="C174" s="46" t="s">
        <v>166</v>
      </c>
      <c r="D174" s="46" t="s">
        <v>21</v>
      </c>
      <c r="E174" s="47" t="s">
        <v>220</v>
      </c>
      <c r="F174" s="37"/>
      <c r="G174" s="19">
        <f>G175+G177+G181+G183+G186</f>
        <v>4950</v>
      </c>
      <c r="H174" s="13">
        <f>H175+H177+H181+H183+H186</f>
        <v>668</v>
      </c>
      <c r="I174" s="14">
        <f>I175+I177+I181+I183+I186</f>
        <v>5818</v>
      </c>
      <c r="J174" s="13">
        <f>J175+J177+J181+J183+J186</f>
        <v>522.05296</v>
      </c>
      <c r="K174" s="13">
        <f>K175+K177+K181+K183+K186</f>
        <v>6340.05296</v>
      </c>
    </row>
    <row r="175" spans="1:11" ht="39.75" customHeight="1">
      <c r="A175" s="20"/>
      <c r="B175" s="69" t="s">
        <v>233</v>
      </c>
      <c r="C175" s="37" t="s">
        <v>166</v>
      </c>
      <c r="D175" s="37" t="s">
        <v>21</v>
      </c>
      <c r="E175" s="38" t="s">
        <v>234</v>
      </c>
      <c r="F175" s="37"/>
      <c r="G175" s="29">
        <f>G176</f>
        <v>3000</v>
      </c>
      <c r="H175" s="30"/>
      <c r="I175" s="31">
        <f>I176</f>
        <v>3000</v>
      </c>
      <c r="J175" s="30"/>
      <c r="K175" s="29">
        <f>K176</f>
        <v>3000</v>
      </c>
    </row>
    <row r="176" spans="1:11" ht="54" customHeight="1">
      <c r="A176" s="20"/>
      <c r="B176" s="48" t="s">
        <v>235</v>
      </c>
      <c r="C176" s="37" t="s">
        <v>166</v>
      </c>
      <c r="D176" s="37" t="s">
        <v>21</v>
      </c>
      <c r="E176" s="38" t="s">
        <v>236</v>
      </c>
      <c r="F176" s="37" t="s">
        <v>24</v>
      </c>
      <c r="G176" s="29">
        <v>3000</v>
      </c>
      <c r="H176" s="30"/>
      <c r="I176" s="31">
        <v>3000</v>
      </c>
      <c r="J176" s="30"/>
      <c r="K176" s="29">
        <v>3000</v>
      </c>
    </row>
    <row r="177" spans="1:11" ht="37.5" customHeight="1">
      <c r="A177" s="20"/>
      <c r="B177" s="69" t="s">
        <v>237</v>
      </c>
      <c r="C177" s="37" t="s">
        <v>166</v>
      </c>
      <c r="D177" s="37" t="s">
        <v>21</v>
      </c>
      <c r="E177" s="38" t="s">
        <v>238</v>
      </c>
      <c r="F177" s="37"/>
      <c r="G177" s="29">
        <f>G178</f>
        <v>50</v>
      </c>
      <c r="H177" s="30">
        <f>H178</f>
        <v>668</v>
      </c>
      <c r="I177" s="31">
        <f>I178</f>
        <v>718</v>
      </c>
      <c r="J177" s="30">
        <f>J178</f>
        <v>0</v>
      </c>
      <c r="K177" s="29">
        <f>K178</f>
        <v>718</v>
      </c>
    </row>
    <row r="178" spans="1:11" ht="65.25" customHeight="1">
      <c r="A178" s="20"/>
      <c r="B178" s="48" t="s">
        <v>239</v>
      </c>
      <c r="C178" s="37" t="s">
        <v>166</v>
      </c>
      <c r="D178" s="37" t="s">
        <v>21</v>
      </c>
      <c r="E178" s="38" t="s">
        <v>240</v>
      </c>
      <c r="F178" s="37" t="s">
        <v>24</v>
      </c>
      <c r="G178" s="29">
        <v>50</v>
      </c>
      <c r="H178" s="30">
        <f>H179+H180+450</f>
        <v>668</v>
      </c>
      <c r="I178" s="31">
        <f>G178+H178</f>
        <v>718</v>
      </c>
      <c r="J178" s="30">
        <v>0</v>
      </c>
      <c r="K178" s="29">
        <f>I178+J178</f>
        <v>718</v>
      </c>
    </row>
    <row r="179" spans="1:11" ht="49.5" customHeight="1">
      <c r="A179" s="20"/>
      <c r="B179" s="109" t="s">
        <v>241</v>
      </c>
      <c r="C179" s="110" t="s">
        <v>166</v>
      </c>
      <c r="D179" s="110" t="s">
        <v>21</v>
      </c>
      <c r="E179" s="111" t="s">
        <v>240</v>
      </c>
      <c r="F179" s="110" t="s">
        <v>24</v>
      </c>
      <c r="G179" s="112">
        <v>0</v>
      </c>
      <c r="H179" s="113">
        <v>218</v>
      </c>
      <c r="I179" s="114">
        <v>218</v>
      </c>
      <c r="J179" s="113">
        <v>0</v>
      </c>
      <c r="K179" s="112">
        <v>218</v>
      </c>
    </row>
    <row r="180" spans="1:11" ht="30.75" customHeight="1" hidden="1">
      <c r="A180" s="20"/>
      <c r="B180" s="109" t="s">
        <v>242</v>
      </c>
      <c r="C180" s="110" t="s">
        <v>166</v>
      </c>
      <c r="D180" s="110" t="s">
        <v>21</v>
      </c>
      <c r="E180" s="111" t="s">
        <v>240</v>
      </c>
      <c r="F180" s="110" t="s">
        <v>24</v>
      </c>
      <c r="G180" s="112">
        <v>0</v>
      </c>
      <c r="H180" s="113">
        <v>0</v>
      </c>
      <c r="I180" s="114">
        <v>0</v>
      </c>
      <c r="J180" s="113">
        <v>0</v>
      </c>
      <c r="K180" s="112">
        <v>0</v>
      </c>
    </row>
    <row r="181" spans="1:11" ht="55.5" customHeight="1">
      <c r="A181" s="20"/>
      <c r="B181" s="69" t="s">
        <v>243</v>
      </c>
      <c r="C181" s="37" t="s">
        <v>166</v>
      </c>
      <c r="D181" s="37" t="s">
        <v>21</v>
      </c>
      <c r="E181" s="38" t="s">
        <v>244</v>
      </c>
      <c r="F181" s="37"/>
      <c r="G181" s="29">
        <f>G182</f>
        <v>800</v>
      </c>
      <c r="H181" s="30"/>
      <c r="I181" s="31">
        <f>I182</f>
        <v>1000</v>
      </c>
      <c r="J181" s="30">
        <f>J182</f>
        <v>-420.24703999999997</v>
      </c>
      <c r="K181" s="30">
        <f>K182</f>
        <v>579.7529599999999</v>
      </c>
    </row>
    <row r="182" spans="1:11" ht="69.75" customHeight="1">
      <c r="A182" s="20"/>
      <c r="B182" s="48" t="s">
        <v>245</v>
      </c>
      <c r="C182" s="37" t="s">
        <v>166</v>
      </c>
      <c r="D182" s="37" t="s">
        <v>21</v>
      </c>
      <c r="E182" s="38" t="s">
        <v>246</v>
      </c>
      <c r="F182" s="37" t="s">
        <v>24</v>
      </c>
      <c r="G182" s="29">
        <f>1000-200</f>
        <v>800</v>
      </c>
      <c r="H182" s="30"/>
      <c r="I182" s="31">
        <f>1000</f>
        <v>1000</v>
      </c>
      <c r="J182" s="30">
        <f>0-30.2-106-130-154.04704</f>
        <v>-420.24703999999997</v>
      </c>
      <c r="K182" s="30">
        <f>1000-30.2-106-130-154.04704</f>
        <v>579.7529599999999</v>
      </c>
    </row>
    <row r="183" spans="1:11" ht="35.25" customHeight="1">
      <c r="A183" s="20"/>
      <c r="B183" s="69" t="s">
        <v>247</v>
      </c>
      <c r="C183" s="37" t="s">
        <v>166</v>
      </c>
      <c r="D183" s="37" t="s">
        <v>21</v>
      </c>
      <c r="E183" s="38" t="s">
        <v>248</v>
      </c>
      <c r="F183" s="37"/>
      <c r="G183" s="29">
        <f>G184</f>
        <v>1000</v>
      </c>
      <c r="H183" s="30"/>
      <c r="I183" s="31">
        <f>I184</f>
        <v>1000</v>
      </c>
      <c r="J183" s="30">
        <f>J184+J185</f>
        <v>782.1</v>
      </c>
      <c r="K183" s="29">
        <f>K184+K185</f>
        <v>1782.1</v>
      </c>
    </row>
    <row r="184" spans="1:11" ht="70.5" customHeight="1">
      <c r="A184" s="20"/>
      <c r="B184" s="48" t="s">
        <v>249</v>
      </c>
      <c r="C184" s="37" t="s">
        <v>166</v>
      </c>
      <c r="D184" s="37" t="s">
        <v>21</v>
      </c>
      <c r="E184" s="38" t="s">
        <v>250</v>
      </c>
      <c r="F184" s="37" t="s">
        <v>24</v>
      </c>
      <c r="G184" s="29">
        <v>1000</v>
      </c>
      <c r="H184" s="30"/>
      <c r="I184" s="31">
        <v>1000</v>
      </c>
      <c r="J184" s="30"/>
      <c r="K184" s="29">
        <v>1000</v>
      </c>
    </row>
    <row r="185" spans="1:11" ht="84.75" customHeight="1">
      <c r="A185" s="20"/>
      <c r="B185" s="48" t="s">
        <v>351</v>
      </c>
      <c r="C185" s="37" t="s">
        <v>166</v>
      </c>
      <c r="D185" s="37" t="s">
        <v>21</v>
      </c>
      <c r="E185" s="38" t="s">
        <v>352</v>
      </c>
      <c r="F185" s="37" t="s">
        <v>24</v>
      </c>
      <c r="G185" s="29">
        <v>0</v>
      </c>
      <c r="H185" s="30">
        <v>0</v>
      </c>
      <c r="I185" s="31">
        <v>0</v>
      </c>
      <c r="J185" s="30">
        <f>782.1</f>
        <v>782.1</v>
      </c>
      <c r="K185" s="29">
        <f>I185+J185</f>
        <v>782.1</v>
      </c>
    </row>
    <row r="186" spans="1:11" ht="38.25" customHeight="1">
      <c r="A186" s="20"/>
      <c r="B186" s="40" t="s">
        <v>251</v>
      </c>
      <c r="C186" s="37" t="s">
        <v>166</v>
      </c>
      <c r="D186" s="37" t="s">
        <v>21</v>
      </c>
      <c r="E186" s="38" t="s">
        <v>252</v>
      </c>
      <c r="F186" s="37"/>
      <c r="G186" s="29">
        <f>G187</f>
        <v>100</v>
      </c>
      <c r="H186" s="30"/>
      <c r="I186" s="31">
        <f>I187</f>
        <v>100</v>
      </c>
      <c r="J186" s="30">
        <f>J187</f>
        <v>160.2</v>
      </c>
      <c r="K186" s="29">
        <f>K187</f>
        <v>260.2</v>
      </c>
    </row>
    <row r="187" spans="1:11" ht="63.75" customHeight="1">
      <c r="A187" s="20"/>
      <c r="B187" s="40" t="s">
        <v>253</v>
      </c>
      <c r="C187" s="37" t="s">
        <v>166</v>
      </c>
      <c r="D187" s="37" t="s">
        <v>21</v>
      </c>
      <c r="E187" s="38" t="s">
        <v>254</v>
      </c>
      <c r="F187" s="37" t="s">
        <v>24</v>
      </c>
      <c r="G187" s="29">
        <v>100</v>
      </c>
      <c r="H187" s="30"/>
      <c r="I187" s="31">
        <v>100</v>
      </c>
      <c r="J187" s="30">
        <f>0+30.2+130</f>
        <v>160.2</v>
      </c>
      <c r="K187" s="29">
        <f>100+30.2+130</f>
        <v>260.2</v>
      </c>
    </row>
    <row r="188" spans="1:11" ht="69.75" customHeight="1">
      <c r="A188" s="20"/>
      <c r="B188" s="81" t="s">
        <v>255</v>
      </c>
      <c r="C188" s="93" t="s">
        <v>166</v>
      </c>
      <c r="D188" s="93" t="s">
        <v>21</v>
      </c>
      <c r="E188" s="94" t="s">
        <v>91</v>
      </c>
      <c r="F188" s="71"/>
      <c r="G188" s="19">
        <f>G189+G194</f>
        <v>6337.2</v>
      </c>
      <c r="H188" s="13">
        <f>H189+H194</f>
        <v>500</v>
      </c>
      <c r="I188" s="14">
        <f>I189+I194</f>
        <v>6837.200000000001</v>
      </c>
      <c r="J188" s="13">
        <f>J189+J194</f>
        <v>106</v>
      </c>
      <c r="K188" s="19">
        <f>K189+K194</f>
        <v>6943.200000000001</v>
      </c>
    </row>
    <row r="189" spans="1:11" ht="55.5" customHeight="1">
      <c r="A189" s="20"/>
      <c r="B189" s="115" t="s">
        <v>256</v>
      </c>
      <c r="C189" s="71" t="s">
        <v>166</v>
      </c>
      <c r="D189" s="71" t="s">
        <v>21</v>
      </c>
      <c r="E189" s="70" t="s">
        <v>257</v>
      </c>
      <c r="F189" s="71"/>
      <c r="G189" s="29">
        <f>G190+G192</f>
        <v>5812.3</v>
      </c>
      <c r="H189" s="30"/>
      <c r="I189" s="31">
        <f>I190+I192</f>
        <v>5812.3</v>
      </c>
      <c r="J189" s="30"/>
      <c r="K189" s="29">
        <f>K190+K192</f>
        <v>5812.3</v>
      </c>
    </row>
    <row r="190" spans="1:11" ht="137.25" customHeight="1">
      <c r="A190" s="20"/>
      <c r="B190" s="88" t="s">
        <v>258</v>
      </c>
      <c r="C190" s="71" t="s">
        <v>166</v>
      </c>
      <c r="D190" s="71" t="s">
        <v>21</v>
      </c>
      <c r="E190" s="70" t="s">
        <v>259</v>
      </c>
      <c r="F190" s="71" t="s">
        <v>24</v>
      </c>
      <c r="G190" s="29">
        <v>5439.2</v>
      </c>
      <c r="H190" s="30"/>
      <c r="I190" s="31">
        <v>5439.2</v>
      </c>
      <c r="J190" s="30"/>
      <c r="K190" s="29">
        <v>5439.2</v>
      </c>
    </row>
    <row r="191" spans="1:11" ht="36.75" customHeight="1">
      <c r="A191" s="20"/>
      <c r="B191" s="95" t="s">
        <v>111</v>
      </c>
      <c r="C191" s="71" t="s">
        <v>166</v>
      </c>
      <c r="D191" s="71" t="s">
        <v>21</v>
      </c>
      <c r="E191" s="70" t="s">
        <v>259</v>
      </c>
      <c r="F191" s="71" t="s">
        <v>24</v>
      </c>
      <c r="G191" s="29">
        <v>272</v>
      </c>
      <c r="H191" s="30"/>
      <c r="I191" s="31">
        <v>272</v>
      </c>
      <c r="J191" s="30"/>
      <c r="K191" s="29">
        <v>272</v>
      </c>
    </row>
    <row r="192" spans="1:11" ht="135.75" customHeight="1">
      <c r="A192" s="20"/>
      <c r="B192" s="88" t="s">
        <v>258</v>
      </c>
      <c r="C192" s="71" t="s">
        <v>166</v>
      </c>
      <c r="D192" s="71" t="s">
        <v>21</v>
      </c>
      <c r="E192" s="70" t="s">
        <v>260</v>
      </c>
      <c r="F192" s="71" t="s">
        <v>24</v>
      </c>
      <c r="G192" s="29">
        <v>373.1</v>
      </c>
      <c r="H192" s="30"/>
      <c r="I192" s="31">
        <v>373.1</v>
      </c>
      <c r="J192" s="30"/>
      <c r="K192" s="29">
        <v>373.1</v>
      </c>
    </row>
    <row r="193" spans="1:11" ht="37.5" customHeight="1">
      <c r="A193" s="20"/>
      <c r="B193" s="95" t="s">
        <v>111</v>
      </c>
      <c r="C193" s="71" t="s">
        <v>166</v>
      </c>
      <c r="D193" s="71" t="s">
        <v>21</v>
      </c>
      <c r="E193" s="70" t="s">
        <v>260</v>
      </c>
      <c r="F193" s="71" t="s">
        <v>24</v>
      </c>
      <c r="G193" s="29">
        <v>18.7</v>
      </c>
      <c r="H193" s="30"/>
      <c r="I193" s="31">
        <v>18.7</v>
      </c>
      <c r="J193" s="30"/>
      <c r="K193" s="29">
        <v>18.7</v>
      </c>
    </row>
    <row r="194" spans="1:11" ht="51.75" customHeight="1">
      <c r="A194" s="20"/>
      <c r="B194" s="88" t="s">
        <v>261</v>
      </c>
      <c r="C194" s="71" t="s">
        <v>166</v>
      </c>
      <c r="D194" s="71" t="s">
        <v>21</v>
      </c>
      <c r="E194" s="70" t="s">
        <v>262</v>
      </c>
      <c r="F194" s="71"/>
      <c r="G194" s="29">
        <f>G195</f>
        <v>524.9</v>
      </c>
      <c r="H194" s="30">
        <f>H195</f>
        <v>500</v>
      </c>
      <c r="I194" s="31">
        <f>I195</f>
        <v>1024.9</v>
      </c>
      <c r="J194" s="30">
        <f>J195</f>
        <v>106</v>
      </c>
      <c r="K194" s="29">
        <f>K195</f>
        <v>1130.9</v>
      </c>
    </row>
    <row r="195" spans="1:11" ht="115.5" customHeight="1">
      <c r="A195" s="20"/>
      <c r="B195" s="88" t="s">
        <v>263</v>
      </c>
      <c r="C195" s="71" t="s">
        <v>166</v>
      </c>
      <c r="D195" s="71" t="s">
        <v>21</v>
      </c>
      <c r="E195" s="70" t="s">
        <v>264</v>
      </c>
      <c r="F195" s="71" t="s">
        <v>24</v>
      </c>
      <c r="G195" s="29">
        <v>524.9</v>
      </c>
      <c r="H195" s="30">
        <f>H196+250</f>
        <v>500</v>
      </c>
      <c r="I195" s="31">
        <f>524.9+500</f>
        <v>1024.9</v>
      </c>
      <c r="J195" s="30">
        <f>0+106</f>
        <v>106</v>
      </c>
      <c r="K195" s="29">
        <f>524.9+500+106</f>
        <v>1130.9</v>
      </c>
    </row>
    <row r="196" spans="1:11" ht="50.25" customHeight="1">
      <c r="A196" s="20"/>
      <c r="B196" s="109" t="s">
        <v>242</v>
      </c>
      <c r="C196" s="110" t="s">
        <v>166</v>
      </c>
      <c r="D196" s="110" t="s">
        <v>21</v>
      </c>
      <c r="E196" s="111" t="s">
        <v>264</v>
      </c>
      <c r="F196" s="110" t="s">
        <v>24</v>
      </c>
      <c r="G196" s="112">
        <v>0</v>
      </c>
      <c r="H196" s="113">
        <v>250</v>
      </c>
      <c r="I196" s="114">
        <v>250</v>
      </c>
      <c r="J196" s="113">
        <v>0</v>
      </c>
      <c r="K196" s="112">
        <v>250</v>
      </c>
    </row>
    <row r="197" spans="1:11" ht="47.25">
      <c r="A197" s="20"/>
      <c r="B197" s="21" t="s">
        <v>265</v>
      </c>
      <c r="C197" s="46" t="s">
        <v>166</v>
      </c>
      <c r="D197" s="46" t="s">
        <v>166</v>
      </c>
      <c r="E197" s="47" t="s">
        <v>12</v>
      </c>
      <c r="F197" s="46"/>
      <c r="G197" s="19">
        <f aca="true" t="shared" si="10" ref="G197:K199">G198</f>
        <v>2561.6</v>
      </c>
      <c r="H197" s="13">
        <f t="shared" si="10"/>
        <v>92.216</v>
      </c>
      <c r="I197" s="14">
        <f t="shared" si="10"/>
        <v>2653.816</v>
      </c>
      <c r="J197" s="13">
        <f t="shared" si="10"/>
        <v>0</v>
      </c>
      <c r="K197" s="73">
        <f t="shared" si="10"/>
        <v>2653.816</v>
      </c>
    </row>
    <row r="198" spans="1:11" ht="117" customHeight="1">
      <c r="A198" s="20"/>
      <c r="B198" s="48" t="s">
        <v>53</v>
      </c>
      <c r="C198" s="37" t="s">
        <v>166</v>
      </c>
      <c r="D198" s="37" t="s">
        <v>166</v>
      </c>
      <c r="E198" s="38" t="s">
        <v>12</v>
      </c>
      <c r="F198" s="37"/>
      <c r="G198" s="29">
        <f t="shared" si="10"/>
        <v>2561.6</v>
      </c>
      <c r="H198" s="30">
        <f t="shared" si="10"/>
        <v>92.216</v>
      </c>
      <c r="I198" s="31">
        <f t="shared" si="10"/>
        <v>2653.816</v>
      </c>
      <c r="J198" s="30">
        <f t="shared" si="10"/>
        <v>0</v>
      </c>
      <c r="K198" s="79">
        <f t="shared" si="10"/>
        <v>2653.816</v>
      </c>
    </row>
    <row r="199" spans="1:11" ht="43.5" customHeight="1">
      <c r="A199" s="20"/>
      <c r="B199" s="40" t="s">
        <v>157</v>
      </c>
      <c r="C199" s="37" t="s">
        <v>166</v>
      </c>
      <c r="D199" s="37" t="s">
        <v>166</v>
      </c>
      <c r="E199" s="38" t="s">
        <v>55</v>
      </c>
      <c r="F199" s="37"/>
      <c r="G199" s="29">
        <f t="shared" si="10"/>
        <v>2561.6</v>
      </c>
      <c r="H199" s="30">
        <f t="shared" si="10"/>
        <v>92.216</v>
      </c>
      <c r="I199" s="31">
        <f t="shared" si="10"/>
        <v>2653.816</v>
      </c>
      <c r="J199" s="30">
        <f t="shared" si="10"/>
        <v>0</v>
      </c>
      <c r="K199" s="79">
        <f t="shared" si="10"/>
        <v>2653.816</v>
      </c>
    </row>
    <row r="200" spans="1:11" ht="180.75" customHeight="1">
      <c r="A200" s="20"/>
      <c r="B200" s="40" t="s">
        <v>56</v>
      </c>
      <c r="C200" s="37" t="s">
        <v>166</v>
      </c>
      <c r="D200" s="37" t="s">
        <v>166</v>
      </c>
      <c r="E200" s="38" t="s">
        <v>57</v>
      </c>
      <c r="F200" s="37" t="s">
        <v>19</v>
      </c>
      <c r="G200" s="29">
        <v>2561.6</v>
      </c>
      <c r="H200" s="30">
        <v>92.216</v>
      </c>
      <c r="I200" s="31">
        <f>2561.6+92.216</f>
        <v>2653.816</v>
      </c>
      <c r="J200" s="30">
        <v>0</v>
      </c>
      <c r="K200" s="79">
        <f>2561.6+92.216</f>
        <v>2653.816</v>
      </c>
    </row>
    <row r="201" spans="1:11" ht="15.75">
      <c r="A201" s="20"/>
      <c r="B201" s="21" t="s">
        <v>266</v>
      </c>
      <c r="C201" s="46" t="s">
        <v>140</v>
      </c>
      <c r="D201" s="46"/>
      <c r="E201" s="38"/>
      <c r="F201" s="37"/>
      <c r="G201" s="19">
        <f>G202</f>
        <v>26436.5</v>
      </c>
      <c r="H201" s="13">
        <f>H202</f>
        <v>210.364</v>
      </c>
      <c r="I201" s="14">
        <f>I202</f>
        <v>26646.864</v>
      </c>
      <c r="J201" s="13">
        <f>J202</f>
        <v>493.73526</v>
      </c>
      <c r="K201" s="13">
        <f>K202</f>
        <v>27140.59926</v>
      </c>
    </row>
    <row r="202" spans="1:11" ht="24" customHeight="1">
      <c r="A202" s="20"/>
      <c r="B202" s="116" t="s">
        <v>267</v>
      </c>
      <c r="C202" s="46" t="s">
        <v>140</v>
      </c>
      <c r="D202" s="46" t="s">
        <v>10</v>
      </c>
      <c r="E202" s="47"/>
      <c r="F202" s="46"/>
      <c r="G202" s="19">
        <f>G203+G206+G221+G227</f>
        <v>26436.5</v>
      </c>
      <c r="H202" s="13">
        <f>H203+H206+H221+H227</f>
        <v>210.364</v>
      </c>
      <c r="I202" s="14">
        <f>I203+I206+I221+I227</f>
        <v>26646.864</v>
      </c>
      <c r="J202" s="13">
        <f>J203+J206+J221+J225</f>
        <v>493.73526</v>
      </c>
      <c r="K202" s="13">
        <f>K203+K206+K221+K227</f>
        <v>27140.59926</v>
      </c>
    </row>
    <row r="203" spans="1:11" ht="120" customHeight="1">
      <c r="A203" s="20"/>
      <c r="B203" s="21" t="s">
        <v>53</v>
      </c>
      <c r="C203" s="46" t="s">
        <v>140</v>
      </c>
      <c r="D203" s="46" t="s">
        <v>10</v>
      </c>
      <c r="E203" s="47" t="s">
        <v>12</v>
      </c>
      <c r="F203" s="46"/>
      <c r="G203" s="19">
        <f>G204</f>
        <v>2553.7</v>
      </c>
      <c r="H203" s="13"/>
      <c r="I203" s="14">
        <f aca="true" t="shared" si="11" ref="I203:K204">I204</f>
        <v>2553.7</v>
      </c>
      <c r="J203" s="13">
        <f t="shared" si="11"/>
        <v>152.2</v>
      </c>
      <c r="K203" s="19">
        <f t="shared" si="11"/>
        <v>2705.8999999999996</v>
      </c>
    </row>
    <row r="204" spans="1:11" ht="36" customHeight="1">
      <c r="A204" s="20"/>
      <c r="B204" s="40" t="s">
        <v>157</v>
      </c>
      <c r="C204" s="37" t="s">
        <v>140</v>
      </c>
      <c r="D204" s="37" t="s">
        <v>10</v>
      </c>
      <c r="E204" s="38" t="s">
        <v>55</v>
      </c>
      <c r="F204" s="37"/>
      <c r="G204" s="29">
        <f>G205</f>
        <v>2553.7</v>
      </c>
      <c r="H204" s="30"/>
      <c r="I204" s="31">
        <f t="shared" si="11"/>
        <v>2553.7</v>
      </c>
      <c r="J204" s="30">
        <f t="shared" si="11"/>
        <v>152.2</v>
      </c>
      <c r="K204" s="29">
        <f t="shared" si="11"/>
        <v>2705.8999999999996</v>
      </c>
    </row>
    <row r="205" spans="1:11" ht="184.5" customHeight="1">
      <c r="A205" s="20"/>
      <c r="B205" s="40" t="s">
        <v>56</v>
      </c>
      <c r="C205" s="37" t="s">
        <v>140</v>
      </c>
      <c r="D205" s="37" t="s">
        <v>10</v>
      </c>
      <c r="E205" s="38" t="s">
        <v>57</v>
      </c>
      <c r="F205" s="37" t="s">
        <v>19</v>
      </c>
      <c r="G205" s="29">
        <v>2553.7</v>
      </c>
      <c r="H205" s="30"/>
      <c r="I205" s="31">
        <v>2553.7</v>
      </c>
      <c r="J205" s="30">
        <f>0+152.2</f>
        <v>152.2</v>
      </c>
      <c r="K205" s="29">
        <f>2553.7+152.2</f>
        <v>2705.8999999999996</v>
      </c>
    </row>
    <row r="206" spans="1:11" ht="98.25" customHeight="1">
      <c r="A206" s="20"/>
      <c r="B206" s="117" t="s">
        <v>268</v>
      </c>
      <c r="C206" s="118" t="s">
        <v>140</v>
      </c>
      <c r="D206" s="46" t="s">
        <v>10</v>
      </c>
      <c r="E206" s="47" t="s">
        <v>269</v>
      </c>
      <c r="F206" s="46"/>
      <c r="G206" s="19">
        <f>G207+G209+G214</f>
        <v>12727.9</v>
      </c>
      <c r="H206" s="13">
        <f>H207+H209+H214</f>
        <v>210.364</v>
      </c>
      <c r="I206" s="14">
        <f>I207+I209+I214</f>
        <v>12938.264</v>
      </c>
      <c r="J206" s="13">
        <f>J207+J209+J214</f>
        <v>342.43525999999997</v>
      </c>
      <c r="K206" s="13">
        <f>K207+K209+K214</f>
        <v>13280.69926</v>
      </c>
    </row>
    <row r="207" spans="1:11" ht="47.25">
      <c r="A207" s="20"/>
      <c r="B207" s="119" t="s">
        <v>270</v>
      </c>
      <c r="C207" s="82" t="s">
        <v>140</v>
      </c>
      <c r="D207" s="37" t="s">
        <v>10</v>
      </c>
      <c r="E207" s="38" t="s">
        <v>271</v>
      </c>
      <c r="F207" s="37"/>
      <c r="G207" s="29">
        <f>G208</f>
        <v>121</v>
      </c>
      <c r="H207" s="30">
        <f>H208</f>
        <v>0</v>
      </c>
      <c r="I207" s="31">
        <f>I208</f>
        <v>121</v>
      </c>
      <c r="J207" s="30">
        <f>J208</f>
        <v>127.93526</v>
      </c>
      <c r="K207" s="30">
        <f>K208</f>
        <v>248.93526</v>
      </c>
    </row>
    <row r="208" spans="1:11" ht="120" customHeight="1">
      <c r="A208" s="20"/>
      <c r="B208" s="119" t="s">
        <v>272</v>
      </c>
      <c r="C208" s="82" t="s">
        <v>140</v>
      </c>
      <c r="D208" s="37" t="s">
        <v>10</v>
      </c>
      <c r="E208" s="38" t="s">
        <v>273</v>
      </c>
      <c r="F208" s="37" t="s">
        <v>274</v>
      </c>
      <c r="G208" s="29">
        <f>80+41</f>
        <v>121</v>
      </c>
      <c r="H208" s="30">
        <f>-15.364+15.364</f>
        <v>0</v>
      </c>
      <c r="I208" s="31">
        <f>80+41</f>
        <v>121</v>
      </c>
      <c r="J208" s="30">
        <f>-15.364+15.364+127.93526</f>
        <v>127.93526</v>
      </c>
      <c r="K208" s="30">
        <f>80+41+127.93526</f>
        <v>248.93526</v>
      </c>
    </row>
    <row r="209" spans="1:11" ht="38.25" customHeight="1">
      <c r="A209" s="20"/>
      <c r="B209" s="48" t="s">
        <v>275</v>
      </c>
      <c r="C209" s="37" t="s">
        <v>140</v>
      </c>
      <c r="D209" s="37" t="s">
        <v>10</v>
      </c>
      <c r="E209" s="38" t="s">
        <v>276</v>
      </c>
      <c r="F209" s="37"/>
      <c r="G209" s="29">
        <f>G210+G211+G212</f>
        <v>12475.3</v>
      </c>
      <c r="H209" s="30">
        <f>H210+H211+H212</f>
        <v>129.5</v>
      </c>
      <c r="I209" s="31">
        <f>I210+I211+I212</f>
        <v>12604.8</v>
      </c>
      <c r="J209" s="30">
        <f>J210+J211+J212</f>
        <v>214.5</v>
      </c>
      <c r="K209" s="29">
        <f>K210+K211+K212</f>
        <v>12819.3</v>
      </c>
    </row>
    <row r="210" spans="1:11" ht="104.25" customHeight="1">
      <c r="A210" s="20"/>
      <c r="B210" s="120" t="s">
        <v>277</v>
      </c>
      <c r="C210" s="37" t="s">
        <v>140</v>
      </c>
      <c r="D210" s="37" t="s">
        <v>10</v>
      </c>
      <c r="E210" s="38" t="s">
        <v>278</v>
      </c>
      <c r="F210" s="37" t="s">
        <v>274</v>
      </c>
      <c r="G210" s="29">
        <v>6367.8</v>
      </c>
      <c r="H210" s="30"/>
      <c r="I210" s="31">
        <v>6367.8</v>
      </c>
      <c r="J210" s="30">
        <f>0.9+100+101</f>
        <v>201.9</v>
      </c>
      <c r="K210" s="29">
        <f>6367.8+101.9+100</f>
        <v>6569.7</v>
      </c>
    </row>
    <row r="211" spans="1:11" ht="126">
      <c r="A211" s="20"/>
      <c r="B211" s="121" t="s">
        <v>279</v>
      </c>
      <c r="C211" s="43" t="s">
        <v>140</v>
      </c>
      <c r="D211" s="43" t="s">
        <v>10</v>
      </c>
      <c r="E211" s="44" t="s">
        <v>280</v>
      </c>
      <c r="F211" s="37" t="s">
        <v>274</v>
      </c>
      <c r="G211" s="29">
        <v>1787.5</v>
      </c>
      <c r="H211" s="30"/>
      <c r="I211" s="31">
        <v>1787.5</v>
      </c>
      <c r="J211" s="30">
        <f>0+12.6</f>
        <v>12.6</v>
      </c>
      <c r="K211" s="29">
        <f>1787.5+12.6</f>
        <v>1800.1</v>
      </c>
    </row>
    <row r="212" spans="1:12" ht="178.5" customHeight="1">
      <c r="A212" s="20"/>
      <c r="B212" s="122" t="s">
        <v>281</v>
      </c>
      <c r="C212" s="37" t="s">
        <v>140</v>
      </c>
      <c r="D212" s="37" t="s">
        <v>10</v>
      </c>
      <c r="E212" s="38" t="s">
        <v>282</v>
      </c>
      <c r="F212" s="37" t="s">
        <v>274</v>
      </c>
      <c r="G212" s="29">
        <f>3499.1+820.9</f>
        <v>4320</v>
      </c>
      <c r="H212" s="30">
        <f>105+24.5</f>
        <v>129.5</v>
      </c>
      <c r="I212" s="31">
        <f>3499.1+820.9+105+24.5</f>
        <v>4449.5</v>
      </c>
      <c r="J212" s="30">
        <v>0</v>
      </c>
      <c r="K212" s="29">
        <f>3499.1+820.9+105+24.5</f>
        <v>4449.5</v>
      </c>
      <c r="L212" s="123"/>
    </row>
    <row r="213" spans="1:11" ht="36.75" customHeight="1">
      <c r="A213" s="20"/>
      <c r="B213" s="124" t="s">
        <v>111</v>
      </c>
      <c r="C213" s="37" t="s">
        <v>140</v>
      </c>
      <c r="D213" s="37" t="s">
        <v>10</v>
      </c>
      <c r="E213" s="38" t="s">
        <v>282</v>
      </c>
      <c r="F213" s="37" t="s">
        <v>274</v>
      </c>
      <c r="G213" s="29">
        <v>820.9</v>
      </c>
      <c r="H213" s="30">
        <v>24.5</v>
      </c>
      <c r="I213" s="31">
        <f>820.9+24.5</f>
        <v>845.4</v>
      </c>
      <c r="J213" s="30">
        <v>0</v>
      </c>
      <c r="K213" s="29">
        <f>820.9+24.5</f>
        <v>845.4</v>
      </c>
    </row>
    <row r="214" spans="1:11" ht="63">
      <c r="A214" s="20"/>
      <c r="B214" s="99" t="s">
        <v>283</v>
      </c>
      <c r="C214" s="71" t="s">
        <v>140</v>
      </c>
      <c r="D214" s="71" t="s">
        <v>10</v>
      </c>
      <c r="E214" s="70" t="s">
        <v>284</v>
      </c>
      <c r="F214" s="71"/>
      <c r="G214" s="29">
        <f>G215</f>
        <v>131.6</v>
      </c>
      <c r="H214" s="30">
        <f>H215+H217+H219</f>
        <v>80.864</v>
      </c>
      <c r="I214" s="31">
        <f>I215+I217+I219</f>
        <v>212.464</v>
      </c>
      <c r="J214" s="30">
        <f>J215+J217+J219</f>
        <v>0</v>
      </c>
      <c r="K214" s="79">
        <f>K215+K217+K219</f>
        <v>212.464</v>
      </c>
    </row>
    <row r="215" spans="1:11" ht="141.75" hidden="1">
      <c r="A215" s="20"/>
      <c r="B215" s="99" t="s">
        <v>285</v>
      </c>
      <c r="C215" s="71" t="s">
        <v>140</v>
      </c>
      <c r="D215" s="71" t="s">
        <v>10</v>
      </c>
      <c r="E215" s="70" t="s">
        <v>286</v>
      </c>
      <c r="F215" s="71" t="s">
        <v>274</v>
      </c>
      <c r="G215" s="29">
        <f>125+6.6</f>
        <v>131.6</v>
      </c>
      <c r="H215" s="30">
        <v>-131.6</v>
      </c>
      <c r="I215" s="31">
        <f aca="true" t="shared" si="12" ref="I215:I220">G215+H215</f>
        <v>0</v>
      </c>
      <c r="J215" s="30">
        <v>0</v>
      </c>
      <c r="K215" s="79">
        <f aca="true" t="shared" si="13" ref="K215:K220">I215+J215</f>
        <v>0</v>
      </c>
    </row>
    <row r="216" spans="1:11" ht="31.5" hidden="1">
      <c r="A216" s="20"/>
      <c r="B216" s="124" t="s">
        <v>111</v>
      </c>
      <c r="C216" s="71" t="s">
        <v>140</v>
      </c>
      <c r="D216" s="71" t="s">
        <v>10</v>
      </c>
      <c r="E216" s="70" t="s">
        <v>286</v>
      </c>
      <c r="F216" s="71" t="s">
        <v>274</v>
      </c>
      <c r="G216" s="29">
        <v>6.6</v>
      </c>
      <c r="H216" s="30">
        <v>-6.6</v>
      </c>
      <c r="I216" s="31">
        <f t="shared" si="12"/>
        <v>0</v>
      </c>
      <c r="J216" s="30">
        <v>0</v>
      </c>
      <c r="K216" s="79">
        <f t="shared" si="13"/>
        <v>0</v>
      </c>
    </row>
    <row r="217" spans="1:11" ht="163.5" customHeight="1">
      <c r="A217" s="20"/>
      <c r="B217" s="99" t="s">
        <v>287</v>
      </c>
      <c r="C217" s="71" t="s">
        <v>140</v>
      </c>
      <c r="D217" s="71" t="s">
        <v>10</v>
      </c>
      <c r="E217" s="70" t="s">
        <v>288</v>
      </c>
      <c r="F217" s="71" t="s">
        <v>274</v>
      </c>
      <c r="G217" s="29">
        <v>0</v>
      </c>
      <c r="H217" s="30">
        <f>131.6+0</f>
        <v>131.6</v>
      </c>
      <c r="I217" s="31">
        <f t="shared" si="12"/>
        <v>131.6</v>
      </c>
      <c r="J217" s="30">
        <v>0</v>
      </c>
      <c r="K217" s="29">
        <f t="shared" si="13"/>
        <v>131.6</v>
      </c>
    </row>
    <row r="218" spans="1:11" ht="31.5">
      <c r="A218" s="20"/>
      <c r="B218" s="124" t="s">
        <v>111</v>
      </c>
      <c r="C218" s="71" t="s">
        <v>140</v>
      </c>
      <c r="D218" s="71" t="s">
        <v>10</v>
      </c>
      <c r="E218" s="70" t="s">
        <v>288</v>
      </c>
      <c r="F218" s="71" t="s">
        <v>274</v>
      </c>
      <c r="G218" s="29">
        <v>0</v>
      </c>
      <c r="H218" s="30">
        <v>6.6</v>
      </c>
      <c r="I218" s="31">
        <f t="shared" si="12"/>
        <v>6.6</v>
      </c>
      <c r="J218" s="30">
        <v>0</v>
      </c>
      <c r="K218" s="29">
        <f t="shared" si="13"/>
        <v>6.6</v>
      </c>
    </row>
    <row r="219" spans="1:11" ht="103.5" customHeight="1">
      <c r="A219" s="20"/>
      <c r="B219" s="152" t="s">
        <v>289</v>
      </c>
      <c r="C219" s="71" t="s">
        <v>140</v>
      </c>
      <c r="D219" s="71" t="s">
        <v>10</v>
      </c>
      <c r="E219" s="70" t="s">
        <v>290</v>
      </c>
      <c r="F219" s="71" t="s">
        <v>274</v>
      </c>
      <c r="G219" s="29">
        <v>0</v>
      </c>
      <c r="H219" s="30">
        <f>65.5+15.364</f>
        <v>80.864</v>
      </c>
      <c r="I219" s="31">
        <f t="shared" si="12"/>
        <v>80.864</v>
      </c>
      <c r="J219" s="30">
        <v>0</v>
      </c>
      <c r="K219" s="79">
        <f t="shared" si="13"/>
        <v>80.864</v>
      </c>
    </row>
    <row r="220" spans="1:11" ht="31.5">
      <c r="A220" s="20"/>
      <c r="B220" s="124" t="s">
        <v>111</v>
      </c>
      <c r="C220" s="71" t="s">
        <v>140</v>
      </c>
      <c r="D220" s="71" t="s">
        <v>10</v>
      </c>
      <c r="E220" s="70" t="s">
        <v>290</v>
      </c>
      <c r="F220" s="71" t="s">
        <v>274</v>
      </c>
      <c r="G220" s="29">
        <v>0</v>
      </c>
      <c r="H220" s="30">
        <v>15.364</v>
      </c>
      <c r="I220" s="31">
        <f t="shared" si="12"/>
        <v>15.364</v>
      </c>
      <c r="J220" s="30">
        <v>0</v>
      </c>
      <c r="K220" s="79">
        <f t="shared" si="13"/>
        <v>15.364</v>
      </c>
    </row>
    <row r="221" spans="1:11" ht="113.25" customHeight="1">
      <c r="A221" s="20"/>
      <c r="B221" s="59" t="s">
        <v>291</v>
      </c>
      <c r="C221" s="46" t="s">
        <v>140</v>
      </c>
      <c r="D221" s="46" t="s">
        <v>10</v>
      </c>
      <c r="E221" s="47" t="s">
        <v>292</v>
      </c>
      <c r="F221" s="37"/>
      <c r="G221" s="19">
        <f>G222</f>
        <v>11093.9</v>
      </c>
      <c r="H221" s="13"/>
      <c r="I221" s="14">
        <f aca="true" t="shared" si="14" ref="I221:K222">I222</f>
        <v>11093.9</v>
      </c>
      <c r="J221" s="13">
        <f t="shared" si="14"/>
        <v>-0.9</v>
      </c>
      <c r="K221" s="19">
        <f t="shared" si="14"/>
        <v>11093</v>
      </c>
    </row>
    <row r="222" spans="1:11" ht="68.25" customHeight="1">
      <c r="A222" s="20"/>
      <c r="B222" s="40" t="s">
        <v>293</v>
      </c>
      <c r="C222" s="37" t="s">
        <v>140</v>
      </c>
      <c r="D222" s="37" t="s">
        <v>10</v>
      </c>
      <c r="E222" s="38" t="s">
        <v>294</v>
      </c>
      <c r="F222" s="37"/>
      <c r="G222" s="29">
        <f>G223</f>
        <v>11093.9</v>
      </c>
      <c r="H222" s="30"/>
      <c r="I222" s="31">
        <f t="shared" si="14"/>
        <v>11093.9</v>
      </c>
      <c r="J222" s="30">
        <f t="shared" si="14"/>
        <v>-0.9</v>
      </c>
      <c r="K222" s="29">
        <f t="shared" si="14"/>
        <v>11093</v>
      </c>
    </row>
    <row r="223" spans="1:11" ht="132" customHeight="1">
      <c r="A223" s="20"/>
      <c r="B223" s="48" t="s">
        <v>295</v>
      </c>
      <c r="C223" s="37" t="s">
        <v>140</v>
      </c>
      <c r="D223" s="37" t="s">
        <v>10</v>
      </c>
      <c r="E223" s="90" t="s">
        <v>296</v>
      </c>
      <c r="F223" s="37" t="s">
        <v>274</v>
      </c>
      <c r="G223" s="29">
        <f>11093+0.9</f>
        <v>11093.9</v>
      </c>
      <c r="H223" s="30"/>
      <c r="I223" s="31">
        <f>11093+0.9</f>
        <v>11093.9</v>
      </c>
      <c r="J223" s="30">
        <f>0-0.9</f>
        <v>-0.9</v>
      </c>
      <c r="K223" s="29">
        <f>11093+0.9-0.9</f>
        <v>11093</v>
      </c>
    </row>
    <row r="224" spans="1:11" ht="27.75" customHeight="1">
      <c r="A224" s="20"/>
      <c r="B224" s="125" t="s">
        <v>111</v>
      </c>
      <c r="C224" s="126" t="s">
        <v>140</v>
      </c>
      <c r="D224" s="50" t="s">
        <v>10</v>
      </c>
      <c r="E224" s="127" t="s">
        <v>296</v>
      </c>
      <c r="F224" s="37" t="s">
        <v>274</v>
      </c>
      <c r="G224" s="29">
        <f>2107.7+0.9</f>
        <v>2108.6</v>
      </c>
      <c r="H224" s="30"/>
      <c r="I224" s="31">
        <f>2107.7+0.9</f>
        <v>2108.6</v>
      </c>
      <c r="J224" s="30">
        <v>-0.9</v>
      </c>
      <c r="K224" s="29">
        <f>2107.7+0.9-0.9</f>
        <v>2107.7</v>
      </c>
    </row>
    <row r="225" spans="1:11" ht="102" customHeight="1">
      <c r="A225" s="20"/>
      <c r="B225" s="128" t="s">
        <v>297</v>
      </c>
      <c r="C225" s="46" t="s">
        <v>140</v>
      </c>
      <c r="D225" s="46" t="s">
        <v>10</v>
      </c>
      <c r="E225" s="107" t="s">
        <v>298</v>
      </c>
      <c r="F225" s="46"/>
      <c r="G225" s="73">
        <f>G226</f>
        <v>61</v>
      </c>
      <c r="H225" s="13"/>
      <c r="I225" s="14">
        <f>I226</f>
        <v>61</v>
      </c>
      <c r="J225" s="13"/>
      <c r="K225" s="19">
        <f>K226</f>
        <v>61</v>
      </c>
    </row>
    <row r="226" spans="1:11" ht="74.25" customHeight="1">
      <c r="A226" s="20"/>
      <c r="B226" s="48" t="s">
        <v>299</v>
      </c>
      <c r="C226" s="37" t="s">
        <v>140</v>
      </c>
      <c r="D226" s="37" t="s">
        <v>10</v>
      </c>
      <c r="E226" s="90" t="s">
        <v>300</v>
      </c>
      <c r="F226" s="37"/>
      <c r="G226" s="79">
        <f>G227</f>
        <v>61</v>
      </c>
      <c r="H226" s="30"/>
      <c r="I226" s="31">
        <f>I227</f>
        <v>61</v>
      </c>
      <c r="J226" s="30"/>
      <c r="K226" s="29">
        <f>K227</f>
        <v>61</v>
      </c>
    </row>
    <row r="227" spans="1:11" ht="134.25" customHeight="1">
      <c r="A227" s="20"/>
      <c r="B227" s="48" t="s">
        <v>301</v>
      </c>
      <c r="C227" s="37" t="s">
        <v>140</v>
      </c>
      <c r="D227" s="37" t="s">
        <v>10</v>
      </c>
      <c r="E227" s="90" t="s">
        <v>302</v>
      </c>
      <c r="F227" s="37" t="s">
        <v>274</v>
      </c>
      <c r="G227" s="79">
        <v>61</v>
      </c>
      <c r="H227" s="30"/>
      <c r="I227" s="31">
        <v>61</v>
      </c>
      <c r="J227" s="30"/>
      <c r="K227" s="29">
        <v>61</v>
      </c>
    </row>
    <row r="228" spans="1:11" ht="15" customHeight="1">
      <c r="A228" s="20"/>
      <c r="B228" s="21" t="s">
        <v>303</v>
      </c>
      <c r="C228" s="46" t="s">
        <v>80</v>
      </c>
      <c r="D228" s="46"/>
      <c r="E228" s="38"/>
      <c r="F228" s="37"/>
      <c r="G228" s="73">
        <f>G229+G233+G240</f>
        <v>2015.7</v>
      </c>
      <c r="H228" s="13">
        <f>H229+H233+H240</f>
        <v>85.6</v>
      </c>
      <c r="I228" s="14">
        <f>I229+I233+I240</f>
        <v>2101.3</v>
      </c>
      <c r="J228" s="13">
        <f>J229+J233+J240</f>
        <v>-197.84526</v>
      </c>
      <c r="K228" s="13">
        <f>K229+K233+K240</f>
        <v>1903.4547400000001</v>
      </c>
    </row>
    <row r="229" spans="1:11" ht="20.25" customHeight="1">
      <c r="A229" s="20"/>
      <c r="B229" s="21" t="s">
        <v>304</v>
      </c>
      <c r="C229" s="46" t="s">
        <v>80</v>
      </c>
      <c r="D229" s="46" t="s">
        <v>10</v>
      </c>
      <c r="E229" s="47"/>
      <c r="F229" s="46"/>
      <c r="G229" s="13">
        <f>G231</f>
        <v>686.8736799999999</v>
      </c>
      <c r="H229" s="13">
        <f>H231</f>
        <v>40</v>
      </c>
      <c r="I229" s="14">
        <f>I231</f>
        <v>726.8736799999999</v>
      </c>
      <c r="J229" s="13">
        <f>J231</f>
        <v>0</v>
      </c>
      <c r="K229" s="13">
        <f>K231</f>
        <v>726.8736799999999</v>
      </c>
    </row>
    <row r="230" spans="1:11" ht="67.5" customHeight="1">
      <c r="A230" s="20"/>
      <c r="B230" s="21" t="s">
        <v>44</v>
      </c>
      <c r="C230" s="46" t="s">
        <v>80</v>
      </c>
      <c r="D230" s="46" t="s">
        <v>10</v>
      </c>
      <c r="E230" s="47" t="s">
        <v>10</v>
      </c>
      <c r="F230" s="37"/>
      <c r="G230" s="13">
        <f aca="true" t="shared" si="15" ref="G230:K231">G231</f>
        <v>686.8736799999999</v>
      </c>
      <c r="H230" s="13">
        <f t="shared" si="15"/>
        <v>40</v>
      </c>
      <c r="I230" s="14">
        <f t="shared" si="15"/>
        <v>726.8736799999999</v>
      </c>
      <c r="J230" s="13">
        <f t="shared" si="15"/>
        <v>0</v>
      </c>
      <c r="K230" s="13">
        <f t="shared" si="15"/>
        <v>726.8736799999999</v>
      </c>
    </row>
    <row r="231" spans="1:11" ht="36" customHeight="1">
      <c r="A231" s="20"/>
      <c r="B231" s="40" t="s">
        <v>305</v>
      </c>
      <c r="C231" s="37" t="s">
        <v>80</v>
      </c>
      <c r="D231" s="37" t="s">
        <v>10</v>
      </c>
      <c r="E231" s="38" t="s">
        <v>306</v>
      </c>
      <c r="F231" s="37"/>
      <c r="G231" s="30">
        <f t="shared" si="15"/>
        <v>686.8736799999999</v>
      </c>
      <c r="H231" s="30">
        <f t="shared" si="15"/>
        <v>40</v>
      </c>
      <c r="I231" s="31">
        <f t="shared" si="15"/>
        <v>726.8736799999999</v>
      </c>
      <c r="J231" s="30">
        <f t="shared" si="15"/>
        <v>0</v>
      </c>
      <c r="K231" s="30">
        <f t="shared" si="15"/>
        <v>726.8736799999999</v>
      </c>
    </row>
    <row r="232" spans="1:11" ht="50.25" customHeight="1">
      <c r="A232" s="20"/>
      <c r="B232" s="40" t="s">
        <v>307</v>
      </c>
      <c r="C232" s="37" t="s">
        <v>80</v>
      </c>
      <c r="D232" s="37" t="s">
        <v>10</v>
      </c>
      <c r="E232" s="38" t="s">
        <v>308</v>
      </c>
      <c r="F232" s="37" t="s">
        <v>309</v>
      </c>
      <c r="G232" s="30">
        <f>657.1+0.3+30.07368-0.6</f>
        <v>686.8736799999999</v>
      </c>
      <c r="H232" s="30">
        <v>40</v>
      </c>
      <c r="I232" s="31">
        <f>657.1+0.3+30.07368-0.6+40</f>
        <v>726.8736799999999</v>
      </c>
      <c r="J232" s="30">
        <v>0</v>
      </c>
      <c r="K232" s="30">
        <f>657.1+0.3+30.07368-0.6+40</f>
        <v>726.8736799999999</v>
      </c>
    </row>
    <row r="233" spans="1:11" ht="22.5" customHeight="1">
      <c r="A233" s="20"/>
      <c r="B233" s="21" t="s">
        <v>310</v>
      </c>
      <c r="C233" s="46" t="s">
        <v>80</v>
      </c>
      <c r="D233" s="46" t="s">
        <v>21</v>
      </c>
      <c r="E233" s="47"/>
      <c r="F233" s="46"/>
      <c r="G233" s="13">
        <f>G235</f>
        <v>754.1263200000001</v>
      </c>
      <c r="H233" s="13"/>
      <c r="I233" s="14">
        <f>I235</f>
        <v>754.1263200000001</v>
      </c>
      <c r="J233" s="13">
        <f>J234</f>
        <v>-197.84526</v>
      </c>
      <c r="K233" s="13">
        <f>K235</f>
        <v>556.2810600000001</v>
      </c>
    </row>
    <row r="234" spans="1:11" ht="18.75" customHeight="1">
      <c r="A234" s="20"/>
      <c r="B234" s="48" t="s">
        <v>27</v>
      </c>
      <c r="C234" s="37" t="s">
        <v>80</v>
      </c>
      <c r="D234" s="37" t="s">
        <v>21</v>
      </c>
      <c r="E234" s="38" t="s">
        <v>14</v>
      </c>
      <c r="F234" s="37"/>
      <c r="G234" s="13">
        <f>G235</f>
        <v>754.1263200000001</v>
      </c>
      <c r="H234" s="13"/>
      <c r="I234" s="14">
        <f>I235</f>
        <v>754.1263200000001</v>
      </c>
      <c r="J234" s="13">
        <f>J235</f>
        <v>-197.84526</v>
      </c>
      <c r="K234" s="13">
        <f>K235</f>
        <v>556.2810600000001</v>
      </c>
    </row>
    <row r="235" spans="1:11" ht="21.75" customHeight="1">
      <c r="A235" s="20"/>
      <c r="B235" s="48" t="s">
        <v>15</v>
      </c>
      <c r="C235" s="37" t="s">
        <v>80</v>
      </c>
      <c r="D235" s="37" t="s">
        <v>21</v>
      </c>
      <c r="E235" s="38" t="s">
        <v>29</v>
      </c>
      <c r="F235" s="37"/>
      <c r="G235" s="30">
        <f>G236+G237+G239</f>
        <v>754.1263200000001</v>
      </c>
      <c r="H235" s="30"/>
      <c r="I235" s="31">
        <f>I236+I237+I239</f>
        <v>754.1263200000001</v>
      </c>
      <c r="J235" s="30">
        <f>J236+J237</f>
        <v>-197.84526</v>
      </c>
      <c r="K235" s="30">
        <f>K236+K237+K239</f>
        <v>556.2810600000001</v>
      </c>
    </row>
    <row r="236" spans="1:11" ht="52.5" customHeight="1">
      <c r="A236" s="20"/>
      <c r="B236" s="26" t="s">
        <v>311</v>
      </c>
      <c r="C236" s="37" t="s">
        <v>80</v>
      </c>
      <c r="D236" s="37" t="s">
        <v>21</v>
      </c>
      <c r="E236" s="91" t="s">
        <v>312</v>
      </c>
      <c r="F236" s="37" t="s">
        <v>89</v>
      </c>
      <c r="G236" s="29">
        <f>754.2-0.6</f>
        <v>753.6</v>
      </c>
      <c r="H236" s="30"/>
      <c r="I236" s="31">
        <f>754.2-0.6</f>
        <v>753.6</v>
      </c>
      <c r="J236" s="30">
        <f>-197.94</f>
        <v>-197.94</v>
      </c>
      <c r="K236" s="29">
        <f>754.2-0.6-197.94</f>
        <v>555.6600000000001</v>
      </c>
    </row>
    <row r="237" spans="1:11" ht="117" customHeight="1">
      <c r="A237" s="20"/>
      <c r="B237" s="26" t="s">
        <v>313</v>
      </c>
      <c r="C237" s="37" t="s">
        <v>80</v>
      </c>
      <c r="D237" s="37" t="s">
        <v>21</v>
      </c>
      <c r="E237" s="38" t="s">
        <v>314</v>
      </c>
      <c r="F237" s="37" t="s">
        <v>309</v>
      </c>
      <c r="G237" s="30">
        <f>0.5+0.02632</f>
        <v>0.52632</v>
      </c>
      <c r="H237" s="30"/>
      <c r="I237" s="31">
        <f>0.5+0.02632</f>
        <v>0.52632</v>
      </c>
      <c r="J237" s="30">
        <f>94.74/1000</f>
        <v>0.09473999999999999</v>
      </c>
      <c r="K237" s="30">
        <f>0.5+0.02632+0.09474</f>
        <v>0.6210600000000001</v>
      </c>
    </row>
    <row r="238" spans="1:11" ht="33" customHeight="1">
      <c r="A238" s="20"/>
      <c r="B238" s="129" t="s">
        <v>111</v>
      </c>
      <c r="C238" s="37" t="s">
        <v>80</v>
      </c>
      <c r="D238" s="37" t="s">
        <v>21</v>
      </c>
      <c r="E238" s="38" t="s">
        <v>314</v>
      </c>
      <c r="F238" s="37" t="s">
        <v>309</v>
      </c>
      <c r="G238" s="30">
        <v>0.02632</v>
      </c>
      <c r="H238" s="30"/>
      <c r="I238" s="31">
        <v>0.02632</v>
      </c>
      <c r="J238" s="30">
        <f>4.74/1000</f>
        <v>0.00474</v>
      </c>
      <c r="K238" s="30">
        <f>0.02632+0.00474</f>
        <v>0.03106</v>
      </c>
    </row>
    <row r="239" spans="1:13" ht="63" hidden="1">
      <c r="A239" s="20"/>
      <c r="B239" s="48" t="s">
        <v>315</v>
      </c>
      <c r="C239" s="82" t="s">
        <v>80</v>
      </c>
      <c r="D239" s="37" t="s">
        <v>21</v>
      </c>
      <c r="E239" s="38" t="s">
        <v>316</v>
      </c>
      <c r="F239" s="37" t="s">
        <v>309</v>
      </c>
      <c r="G239" s="30">
        <v>0</v>
      </c>
      <c r="H239" s="30"/>
      <c r="I239" s="31">
        <v>0</v>
      </c>
      <c r="J239" s="30"/>
      <c r="K239" s="31">
        <v>0</v>
      </c>
      <c r="M239" s="57"/>
    </row>
    <row r="240" spans="1:11" ht="21.75" customHeight="1">
      <c r="A240" s="20"/>
      <c r="B240" s="130" t="s">
        <v>317</v>
      </c>
      <c r="C240" s="118" t="s">
        <v>80</v>
      </c>
      <c r="D240" s="46" t="s">
        <v>26</v>
      </c>
      <c r="E240" s="47"/>
      <c r="F240" s="46"/>
      <c r="G240" s="19">
        <f aca="true" t="shared" si="16" ref="G240:K242">G241</f>
        <v>574.7</v>
      </c>
      <c r="H240" s="13">
        <f t="shared" si="16"/>
        <v>45.6</v>
      </c>
      <c r="I240" s="14">
        <f t="shared" si="16"/>
        <v>620.3000000000001</v>
      </c>
      <c r="J240" s="13">
        <f t="shared" si="16"/>
        <v>0</v>
      </c>
      <c r="K240" s="19">
        <f t="shared" si="16"/>
        <v>620.3000000000001</v>
      </c>
    </row>
    <row r="241" spans="1:11" ht="69.75" customHeight="1">
      <c r="A241" s="20"/>
      <c r="B241" s="34" t="s">
        <v>318</v>
      </c>
      <c r="C241" s="118" t="s">
        <v>80</v>
      </c>
      <c r="D241" s="46" t="s">
        <v>26</v>
      </c>
      <c r="E241" s="47" t="s">
        <v>319</v>
      </c>
      <c r="F241" s="37"/>
      <c r="G241" s="19">
        <f t="shared" si="16"/>
        <v>574.7</v>
      </c>
      <c r="H241" s="13">
        <f t="shared" si="16"/>
        <v>45.6</v>
      </c>
      <c r="I241" s="14">
        <f t="shared" si="16"/>
        <v>620.3000000000001</v>
      </c>
      <c r="J241" s="13">
        <f t="shared" si="16"/>
        <v>0</v>
      </c>
      <c r="K241" s="19">
        <f t="shared" si="16"/>
        <v>620.3000000000001</v>
      </c>
    </row>
    <row r="242" spans="1:11" ht="40.5" customHeight="1">
      <c r="A242" s="20"/>
      <c r="B242" s="26" t="s">
        <v>320</v>
      </c>
      <c r="C242" s="82" t="s">
        <v>80</v>
      </c>
      <c r="D242" s="37" t="s">
        <v>26</v>
      </c>
      <c r="E242" s="38" t="s">
        <v>321</v>
      </c>
      <c r="F242" s="37"/>
      <c r="G242" s="29">
        <f t="shared" si="16"/>
        <v>574.7</v>
      </c>
      <c r="H242" s="30">
        <f t="shared" si="16"/>
        <v>45.6</v>
      </c>
      <c r="I242" s="31">
        <f t="shared" si="16"/>
        <v>620.3000000000001</v>
      </c>
      <c r="J242" s="30">
        <f t="shared" si="16"/>
        <v>0</v>
      </c>
      <c r="K242" s="29">
        <f t="shared" si="16"/>
        <v>620.3000000000001</v>
      </c>
    </row>
    <row r="243" spans="1:11" ht="53.25" customHeight="1">
      <c r="A243" s="20"/>
      <c r="B243" s="48" t="s">
        <v>322</v>
      </c>
      <c r="C243" s="82" t="s">
        <v>80</v>
      </c>
      <c r="D243" s="37" t="s">
        <v>26</v>
      </c>
      <c r="E243" s="38" t="s">
        <v>323</v>
      </c>
      <c r="F243" s="37" t="s">
        <v>89</v>
      </c>
      <c r="G243" s="29">
        <v>574.7</v>
      </c>
      <c r="H243" s="30">
        <v>45.6</v>
      </c>
      <c r="I243" s="31">
        <f>574.7+45.6</f>
        <v>620.3000000000001</v>
      </c>
      <c r="J243" s="30">
        <v>0</v>
      </c>
      <c r="K243" s="29">
        <f>574.7+45.6</f>
        <v>620.3000000000001</v>
      </c>
    </row>
    <row r="244" spans="1:11" ht="24" customHeight="1">
      <c r="A244" s="20"/>
      <c r="B244" s="128" t="s">
        <v>324</v>
      </c>
      <c r="C244" s="46" t="s">
        <v>38</v>
      </c>
      <c r="D244" s="46"/>
      <c r="E244" s="38"/>
      <c r="F244" s="37"/>
      <c r="G244" s="19">
        <f>G246</f>
        <v>11591.6</v>
      </c>
      <c r="H244" s="13">
        <f>H246+H253</f>
        <v>13226.06624</v>
      </c>
      <c r="I244" s="14">
        <f>G244+H244</f>
        <v>24817.66624</v>
      </c>
      <c r="J244" s="13">
        <f>J245</f>
        <v>253.2</v>
      </c>
      <c r="K244" s="13">
        <f>I244+J244</f>
        <v>25070.86624</v>
      </c>
    </row>
    <row r="245" spans="1:11" ht="21.75" customHeight="1">
      <c r="A245" s="20"/>
      <c r="B245" s="21" t="s">
        <v>325</v>
      </c>
      <c r="C245" s="46" t="s">
        <v>38</v>
      </c>
      <c r="D245" s="46" t="s">
        <v>10</v>
      </c>
      <c r="E245" s="47"/>
      <c r="F245" s="46"/>
      <c r="G245" s="19">
        <f>G246</f>
        <v>11591.6</v>
      </c>
      <c r="H245" s="13">
        <f>H246</f>
        <v>284.76</v>
      </c>
      <c r="I245" s="14">
        <f>I246</f>
        <v>11876.36</v>
      </c>
      <c r="J245" s="13">
        <f>J246</f>
        <v>253.2</v>
      </c>
      <c r="K245" s="19">
        <f>K246</f>
        <v>12129.560000000001</v>
      </c>
    </row>
    <row r="246" spans="1:11" ht="101.25" customHeight="1">
      <c r="A246" s="20"/>
      <c r="B246" s="34" t="s">
        <v>326</v>
      </c>
      <c r="C246" s="46" t="s">
        <v>38</v>
      </c>
      <c r="D246" s="46" t="s">
        <v>10</v>
      </c>
      <c r="E246" s="47" t="s">
        <v>327</v>
      </c>
      <c r="F246" s="46"/>
      <c r="G246" s="19">
        <f>G247+G249</f>
        <v>11591.6</v>
      </c>
      <c r="H246" s="13">
        <f>H247+H249</f>
        <v>284.76</v>
      </c>
      <c r="I246" s="14">
        <f>I247+I249+I251</f>
        <v>11876.36</v>
      </c>
      <c r="J246" s="13">
        <f>J247+J249</f>
        <v>253.2</v>
      </c>
      <c r="K246" s="19">
        <f>K247+K249+K251</f>
        <v>12129.560000000001</v>
      </c>
    </row>
    <row r="247" spans="1:11" ht="35.25" customHeight="1">
      <c r="A247" s="20"/>
      <c r="B247" s="119" t="s">
        <v>328</v>
      </c>
      <c r="C247" s="43" t="s">
        <v>38</v>
      </c>
      <c r="D247" s="43" t="s">
        <v>10</v>
      </c>
      <c r="E247" s="44" t="s">
        <v>329</v>
      </c>
      <c r="F247" s="37"/>
      <c r="G247" s="29">
        <f>G248</f>
        <v>9628.1</v>
      </c>
      <c r="H247" s="30">
        <f>H248</f>
        <v>284.76</v>
      </c>
      <c r="I247" s="31">
        <f>I248</f>
        <v>9912.86</v>
      </c>
      <c r="J247" s="30">
        <f>J248</f>
        <v>253.2</v>
      </c>
      <c r="K247" s="29">
        <f>K248</f>
        <v>10166.060000000001</v>
      </c>
    </row>
    <row r="248" spans="1:11" ht="110.25">
      <c r="A248" s="20"/>
      <c r="B248" s="120" t="s">
        <v>330</v>
      </c>
      <c r="C248" s="37" t="s">
        <v>38</v>
      </c>
      <c r="D248" s="37" t="s">
        <v>10</v>
      </c>
      <c r="E248" s="91" t="s">
        <v>331</v>
      </c>
      <c r="F248" s="37" t="s">
        <v>274</v>
      </c>
      <c r="G248" s="29">
        <f>11057.6+534-1963.5</f>
        <v>9628.1</v>
      </c>
      <c r="H248" s="30">
        <v>284.76</v>
      </c>
      <c r="I248" s="31">
        <f>11057.6+534-1963.5+284.76</f>
        <v>9912.86</v>
      </c>
      <c r="J248" s="30">
        <f>0+253.2</f>
        <v>253.2</v>
      </c>
      <c r="K248" s="29">
        <f>11057.6+534-1963.5+284.76+253.2</f>
        <v>10166.060000000001</v>
      </c>
    </row>
    <row r="249" spans="1:11" ht="63" hidden="1">
      <c r="A249" s="20"/>
      <c r="B249" s="120" t="s">
        <v>332</v>
      </c>
      <c r="C249" s="37" t="s">
        <v>38</v>
      </c>
      <c r="D249" s="37" t="s">
        <v>10</v>
      </c>
      <c r="E249" s="38" t="s">
        <v>333</v>
      </c>
      <c r="F249" s="37"/>
      <c r="G249" s="29">
        <f>G250</f>
        <v>1963.5</v>
      </c>
      <c r="H249" s="30">
        <v>0</v>
      </c>
      <c r="I249" s="31">
        <f>I250</f>
        <v>0</v>
      </c>
      <c r="J249" s="30">
        <v>0</v>
      </c>
      <c r="K249" s="31">
        <f>K250</f>
        <v>0</v>
      </c>
    </row>
    <row r="250" spans="1:11" ht="117" customHeight="1" hidden="1">
      <c r="A250" s="20"/>
      <c r="B250" s="32" t="s">
        <v>334</v>
      </c>
      <c r="C250" s="37" t="s">
        <v>38</v>
      </c>
      <c r="D250" s="37" t="s">
        <v>10</v>
      </c>
      <c r="E250" s="91" t="s">
        <v>335</v>
      </c>
      <c r="F250" s="37" t="s">
        <v>274</v>
      </c>
      <c r="G250" s="29">
        <v>1963.5</v>
      </c>
      <c r="H250" s="30">
        <v>-1963.5</v>
      </c>
      <c r="I250" s="31">
        <f>G250+H250</f>
        <v>0</v>
      </c>
      <c r="J250" s="30">
        <v>0</v>
      </c>
      <c r="K250" s="31">
        <f>I250+J250</f>
        <v>0</v>
      </c>
    </row>
    <row r="251" spans="1:11" ht="56.25" customHeight="1">
      <c r="A251" s="20"/>
      <c r="B251" s="32" t="s">
        <v>336</v>
      </c>
      <c r="C251" s="37" t="s">
        <v>38</v>
      </c>
      <c r="D251" s="37" t="s">
        <v>10</v>
      </c>
      <c r="E251" s="91" t="s">
        <v>337</v>
      </c>
      <c r="F251" s="37" t="s">
        <v>274</v>
      </c>
      <c r="G251" s="29">
        <v>0</v>
      </c>
      <c r="H251" s="30">
        <f>H252</f>
        <v>1963.5</v>
      </c>
      <c r="I251" s="31">
        <f>I252</f>
        <v>1963.5</v>
      </c>
      <c r="J251" s="30">
        <f>J252</f>
        <v>0</v>
      </c>
      <c r="K251" s="29">
        <f>K252</f>
        <v>1963.5</v>
      </c>
    </row>
    <row r="252" spans="1:11" ht="135.75" customHeight="1">
      <c r="A252" s="20"/>
      <c r="B252" s="32" t="s">
        <v>334</v>
      </c>
      <c r="C252" s="37" t="s">
        <v>38</v>
      </c>
      <c r="D252" s="37" t="s">
        <v>10</v>
      </c>
      <c r="E252" s="91" t="s">
        <v>337</v>
      </c>
      <c r="F252" s="37" t="s">
        <v>274</v>
      </c>
      <c r="G252" s="29">
        <v>0</v>
      </c>
      <c r="H252" s="30">
        <v>1963.5</v>
      </c>
      <c r="I252" s="31">
        <f aca="true" t="shared" si="17" ref="I252:I259">G252+H252</f>
        <v>1963.5</v>
      </c>
      <c r="J252" s="30">
        <v>0</v>
      </c>
      <c r="K252" s="29">
        <f aca="true" t="shared" si="18" ref="K252:K259">I252+J252</f>
        <v>1963.5</v>
      </c>
    </row>
    <row r="253" spans="1:11" ht="27" customHeight="1">
      <c r="A253" s="20"/>
      <c r="B253" s="21" t="s">
        <v>338</v>
      </c>
      <c r="C253" s="46">
        <v>11</v>
      </c>
      <c r="D253" s="131" t="s">
        <v>12</v>
      </c>
      <c r="E253" s="107"/>
      <c r="F253" s="131"/>
      <c r="G253" s="29">
        <v>0</v>
      </c>
      <c r="H253" s="30">
        <f>H254</f>
        <v>12941.30624</v>
      </c>
      <c r="I253" s="31">
        <f t="shared" si="17"/>
        <v>12941.30624</v>
      </c>
      <c r="J253" s="30">
        <f>J254</f>
        <v>0</v>
      </c>
      <c r="K253" s="30">
        <f t="shared" si="18"/>
        <v>12941.30624</v>
      </c>
    </row>
    <row r="254" spans="1:11" ht="101.25" customHeight="1">
      <c r="A254" s="20"/>
      <c r="B254" s="34" t="s">
        <v>326</v>
      </c>
      <c r="C254" s="46" t="s">
        <v>38</v>
      </c>
      <c r="D254" s="46" t="s">
        <v>12</v>
      </c>
      <c r="E254" s="47" t="s">
        <v>327</v>
      </c>
      <c r="F254" s="131"/>
      <c r="G254" s="29">
        <v>0</v>
      </c>
      <c r="H254" s="30">
        <f>H255</f>
        <v>12941.30624</v>
      </c>
      <c r="I254" s="31">
        <f t="shared" si="17"/>
        <v>12941.30624</v>
      </c>
      <c r="J254" s="30">
        <f>J255</f>
        <v>0</v>
      </c>
      <c r="K254" s="30">
        <f t="shared" si="18"/>
        <v>12941.30624</v>
      </c>
    </row>
    <row r="255" spans="1:11" ht="57" customHeight="1">
      <c r="A255" s="20"/>
      <c r="B255" s="58" t="s">
        <v>339</v>
      </c>
      <c r="C255" s="37" t="s">
        <v>38</v>
      </c>
      <c r="D255" s="37" t="s">
        <v>12</v>
      </c>
      <c r="E255" s="38" t="s">
        <v>340</v>
      </c>
      <c r="F255" s="37"/>
      <c r="G255" s="29">
        <v>0</v>
      </c>
      <c r="H255" s="30">
        <f>H256+H258</f>
        <v>12941.30624</v>
      </c>
      <c r="I255" s="31">
        <f t="shared" si="17"/>
        <v>12941.30624</v>
      </c>
      <c r="J255" s="30">
        <f>J256+J258</f>
        <v>0</v>
      </c>
      <c r="K255" s="31">
        <f t="shared" si="18"/>
        <v>12941.30624</v>
      </c>
    </row>
    <row r="256" spans="1:11" ht="99.75" customHeight="1">
      <c r="A256" s="20"/>
      <c r="B256" s="26" t="s">
        <v>341</v>
      </c>
      <c r="C256" s="37" t="s">
        <v>38</v>
      </c>
      <c r="D256" s="37" t="s">
        <v>12</v>
      </c>
      <c r="E256" s="38" t="s">
        <v>342</v>
      </c>
      <c r="F256" s="37" t="s">
        <v>175</v>
      </c>
      <c r="G256" s="29">
        <v>0</v>
      </c>
      <c r="H256" s="30">
        <f>H257+10299.30624</f>
        <v>12715.20624</v>
      </c>
      <c r="I256" s="31">
        <f t="shared" si="17"/>
        <v>12715.20624</v>
      </c>
      <c r="J256" s="30">
        <v>0</v>
      </c>
      <c r="K256" s="30">
        <f t="shared" si="18"/>
        <v>12715.20624</v>
      </c>
    </row>
    <row r="257" spans="1:11" ht="35.25" customHeight="1">
      <c r="A257" s="20"/>
      <c r="B257" s="83" t="s">
        <v>111</v>
      </c>
      <c r="C257" s="37" t="s">
        <v>38</v>
      </c>
      <c r="D257" s="37" t="s">
        <v>12</v>
      </c>
      <c r="E257" s="38" t="s">
        <v>342</v>
      </c>
      <c r="F257" s="37" t="s">
        <v>175</v>
      </c>
      <c r="G257" s="29">
        <v>0</v>
      </c>
      <c r="H257" s="30">
        <v>2415.9</v>
      </c>
      <c r="I257" s="31">
        <f t="shared" si="17"/>
        <v>2415.9</v>
      </c>
      <c r="J257" s="30">
        <v>0</v>
      </c>
      <c r="K257" s="29">
        <f t="shared" si="18"/>
        <v>2415.9</v>
      </c>
    </row>
    <row r="258" spans="1:11" ht="36" customHeight="1">
      <c r="A258" s="20"/>
      <c r="B258" s="132" t="s">
        <v>343</v>
      </c>
      <c r="C258" s="37" t="s">
        <v>38</v>
      </c>
      <c r="D258" s="37" t="s">
        <v>12</v>
      </c>
      <c r="E258" s="38" t="s">
        <v>340</v>
      </c>
      <c r="F258" s="37"/>
      <c r="G258" s="29">
        <v>0</v>
      </c>
      <c r="H258" s="30">
        <f>H259</f>
        <v>226.1</v>
      </c>
      <c r="I258" s="31">
        <f t="shared" si="17"/>
        <v>226.1</v>
      </c>
      <c r="J258" s="30">
        <f>J259</f>
        <v>0</v>
      </c>
      <c r="K258" s="29">
        <f t="shared" si="18"/>
        <v>226.1</v>
      </c>
    </row>
    <row r="259" spans="1:11" ht="70.5" customHeight="1">
      <c r="A259" s="20"/>
      <c r="B259" s="132" t="s">
        <v>344</v>
      </c>
      <c r="C259" s="37" t="s">
        <v>38</v>
      </c>
      <c r="D259" s="37" t="s">
        <v>12</v>
      </c>
      <c r="E259" s="38" t="s">
        <v>345</v>
      </c>
      <c r="F259" s="37" t="s">
        <v>175</v>
      </c>
      <c r="G259" s="29">
        <v>0</v>
      </c>
      <c r="H259" s="30">
        <v>226.1</v>
      </c>
      <c r="I259" s="31">
        <f t="shared" si="17"/>
        <v>226.1</v>
      </c>
      <c r="J259" s="30">
        <v>0</v>
      </c>
      <c r="K259" s="29">
        <f t="shared" si="18"/>
        <v>226.1</v>
      </c>
    </row>
    <row r="260" spans="1:11" ht="26.25" customHeight="1">
      <c r="A260" s="133"/>
      <c r="B260" s="134" t="s">
        <v>346</v>
      </c>
      <c r="C260" s="134"/>
      <c r="D260" s="134"/>
      <c r="E260" s="135"/>
      <c r="F260" s="134"/>
      <c r="G260" s="136">
        <f>G14</f>
        <v>94558</v>
      </c>
      <c r="H260" s="137">
        <f>H14</f>
        <v>274658.32985999994</v>
      </c>
      <c r="I260" s="138">
        <f>I14</f>
        <v>369216.3298599999</v>
      </c>
      <c r="J260" s="137">
        <f>J14</f>
        <v>5151.042960000001</v>
      </c>
      <c r="K260" s="137">
        <f>K14</f>
        <v>374367.37281999993</v>
      </c>
    </row>
    <row r="261" spans="7:11" ht="15">
      <c r="G261" s="139"/>
      <c r="H261" s="140"/>
      <c r="I261" s="141"/>
      <c r="J261" s="140"/>
      <c r="K261" s="141"/>
    </row>
    <row r="262" spans="7:11" ht="15">
      <c r="G262" s="139"/>
      <c r="H262" s="140"/>
      <c r="I262" s="141"/>
      <c r="J262" s="140"/>
      <c r="K262" s="141"/>
    </row>
    <row r="263" spans="7:11" ht="15">
      <c r="G263" s="139"/>
      <c r="H263" s="140"/>
      <c r="I263" s="141"/>
      <c r="J263" s="140"/>
      <c r="K263" s="141"/>
    </row>
    <row r="264" spans="7:11" ht="15">
      <c r="G264" s="139"/>
      <c r="H264" s="140"/>
      <c r="I264" s="141"/>
      <c r="J264" s="140"/>
      <c r="K264" s="141"/>
    </row>
    <row r="265" spans="7:11" ht="15">
      <c r="G265" s="139"/>
      <c r="H265" s="140"/>
      <c r="I265" s="141"/>
      <c r="J265" s="140"/>
      <c r="K265" s="141"/>
    </row>
    <row r="266" spans="7:11" ht="15">
      <c r="G266" s="139"/>
      <c r="H266" s="140"/>
      <c r="I266" s="141"/>
      <c r="J266" s="140"/>
      <c r="K266" s="141"/>
    </row>
    <row r="267" spans="7:11" ht="15">
      <c r="G267" s="139"/>
      <c r="H267" s="140"/>
      <c r="I267" s="141"/>
      <c r="J267" s="140"/>
      <c r="K267" s="141"/>
    </row>
    <row r="268" spans="7:11" ht="15">
      <c r="G268" s="139"/>
      <c r="H268" s="140"/>
      <c r="I268" s="141"/>
      <c r="J268" s="140"/>
      <c r="K268" s="141"/>
    </row>
    <row r="269" spans="7:11" ht="15">
      <c r="G269" s="139"/>
      <c r="H269" s="140"/>
      <c r="I269" s="141"/>
      <c r="J269" s="140"/>
      <c r="K269" s="141"/>
    </row>
    <row r="270" spans="7:11" ht="15">
      <c r="G270" s="139"/>
      <c r="H270" s="140"/>
      <c r="I270" s="141"/>
      <c r="J270" s="140"/>
      <c r="K270" s="141"/>
    </row>
    <row r="271" spans="7:11" ht="15">
      <c r="G271" s="139"/>
      <c r="H271" s="140"/>
      <c r="I271" s="141"/>
      <c r="J271" s="140"/>
      <c r="K271" s="141"/>
    </row>
    <row r="272" spans="7:11" ht="15">
      <c r="G272" s="139"/>
      <c r="H272" s="140"/>
      <c r="I272" s="141"/>
      <c r="J272" s="140"/>
      <c r="K272" s="141"/>
    </row>
    <row r="273" spans="7:11" ht="15">
      <c r="G273" s="139"/>
      <c r="H273" s="140"/>
      <c r="I273" s="141"/>
      <c r="J273" s="140"/>
      <c r="K273" s="141"/>
    </row>
    <row r="274" spans="7:11" ht="15">
      <c r="G274" s="139"/>
      <c r="H274" s="140"/>
      <c r="I274" s="141"/>
      <c r="J274" s="140"/>
      <c r="K274" s="141"/>
    </row>
    <row r="275" spans="7:11" ht="15">
      <c r="G275" s="139"/>
      <c r="H275" s="140"/>
      <c r="I275" s="141"/>
      <c r="J275" s="140"/>
      <c r="K275" s="141"/>
    </row>
    <row r="276" spans="7:11" ht="15">
      <c r="G276" s="139"/>
      <c r="H276" s="140"/>
      <c r="I276" s="141"/>
      <c r="J276" s="140"/>
      <c r="K276" s="141"/>
    </row>
    <row r="277" spans="7:11" ht="15">
      <c r="G277" s="139"/>
      <c r="H277" s="140"/>
      <c r="I277" s="141"/>
      <c r="J277" s="140"/>
      <c r="K277" s="141"/>
    </row>
    <row r="278" spans="7:11" ht="15">
      <c r="G278" s="139"/>
      <c r="H278" s="140"/>
      <c r="I278" s="141"/>
      <c r="J278" s="140"/>
      <c r="K278" s="141"/>
    </row>
    <row r="279" spans="7:11" ht="15">
      <c r="G279" s="139"/>
      <c r="H279" s="140"/>
      <c r="I279" s="141"/>
      <c r="J279" s="140"/>
      <c r="K279" s="141"/>
    </row>
    <row r="280" spans="7:11" ht="15">
      <c r="G280" s="139"/>
      <c r="H280" s="140"/>
      <c r="I280" s="141"/>
      <c r="J280" s="140"/>
      <c r="K280" s="141"/>
    </row>
    <row r="281" spans="7:11" ht="15">
      <c r="G281" s="139"/>
      <c r="H281" s="140"/>
      <c r="I281" s="141"/>
      <c r="J281" s="140"/>
      <c r="K281" s="141"/>
    </row>
    <row r="282" spans="7:11" ht="15">
      <c r="G282" s="139"/>
      <c r="H282" s="140"/>
      <c r="I282" s="141"/>
      <c r="J282" s="140"/>
      <c r="K282" s="141"/>
    </row>
    <row r="283" spans="7:11" ht="15">
      <c r="G283" s="139"/>
      <c r="H283" s="140"/>
      <c r="I283" s="141"/>
      <c r="J283" s="140"/>
      <c r="K283" s="141"/>
    </row>
    <row r="284" spans="7:11" ht="15">
      <c r="G284" s="139"/>
      <c r="H284" s="140"/>
      <c r="I284" s="141"/>
      <c r="J284" s="140"/>
      <c r="K284" s="141"/>
    </row>
    <row r="285" spans="7:11" ht="15">
      <c r="G285" s="139"/>
      <c r="H285" s="140"/>
      <c r="I285" s="141"/>
      <c r="J285" s="140"/>
      <c r="K285" s="141"/>
    </row>
    <row r="286" spans="7:11" ht="15">
      <c r="G286" s="139"/>
      <c r="H286" s="140"/>
      <c r="I286" s="141"/>
      <c r="J286" s="140"/>
      <c r="K286" s="141"/>
    </row>
    <row r="287" spans="7:11" ht="15">
      <c r="G287" s="139"/>
      <c r="H287" s="140"/>
      <c r="I287" s="141"/>
      <c r="J287" s="140"/>
      <c r="K287" s="141"/>
    </row>
    <row r="288" spans="7:11" ht="15">
      <c r="G288" s="139"/>
      <c r="H288" s="140"/>
      <c r="I288" s="141"/>
      <c r="J288" s="140"/>
      <c r="K288" s="141"/>
    </row>
    <row r="289" spans="7:11" ht="15">
      <c r="G289" s="139"/>
      <c r="H289" s="140"/>
      <c r="I289" s="141"/>
      <c r="J289" s="140"/>
      <c r="K289" s="141"/>
    </row>
    <row r="290" spans="7:11" ht="15">
      <c r="G290" s="139"/>
      <c r="H290" s="140"/>
      <c r="I290" s="141"/>
      <c r="J290" s="140"/>
      <c r="K290" s="141"/>
    </row>
    <row r="291" spans="7:11" ht="15">
      <c r="G291" s="139"/>
      <c r="H291" s="140"/>
      <c r="I291" s="141"/>
      <c r="J291" s="140"/>
      <c r="K291" s="141"/>
    </row>
    <row r="292" spans="7:11" ht="15">
      <c r="G292" s="139"/>
      <c r="H292" s="140"/>
      <c r="I292" s="141"/>
      <c r="J292" s="140"/>
      <c r="K292" s="141"/>
    </row>
    <row r="293" spans="7:11" ht="15">
      <c r="G293" s="139"/>
      <c r="H293" s="140"/>
      <c r="I293" s="141"/>
      <c r="J293" s="140"/>
      <c r="K293" s="141"/>
    </row>
    <row r="294" spans="7:11" ht="15">
      <c r="G294" s="139"/>
      <c r="H294" s="140"/>
      <c r="I294" s="141"/>
      <c r="J294" s="140"/>
      <c r="K294" s="141"/>
    </row>
    <row r="295" spans="7:11" ht="15">
      <c r="G295" s="139"/>
      <c r="H295" s="140"/>
      <c r="I295" s="141"/>
      <c r="J295" s="140"/>
      <c r="K295" s="141"/>
    </row>
    <row r="296" spans="7:11" ht="15">
      <c r="G296" s="139"/>
      <c r="H296" s="140"/>
      <c r="I296" s="141"/>
      <c r="J296" s="140"/>
      <c r="K296" s="141"/>
    </row>
    <row r="297" spans="7:11" ht="15">
      <c r="G297" s="139"/>
      <c r="H297" s="140"/>
      <c r="I297" s="141"/>
      <c r="J297" s="140"/>
      <c r="K297" s="141"/>
    </row>
    <row r="298" spans="7:11" ht="15">
      <c r="G298" s="139"/>
      <c r="H298" s="140"/>
      <c r="I298" s="141"/>
      <c r="J298" s="140"/>
      <c r="K298" s="141"/>
    </row>
    <row r="299" spans="7:11" ht="15">
      <c r="G299" s="139"/>
      <c r="H299" s="140"/>
      <c r="I299" s="141"/>
      <c r="J299" s="140"/>
      <c r="K299" s="141"/>
    </row>
    <row r="300" spans="7:11" ht="15">
      <c r="G300" s="139"/>
      <c r="H300" s="140"/>
      <c r="I300" s="141"/>
      <c r="J300" s="140"/>
      <c r="K300" s="141"/>
    </row>
    <row r="301" spans="7:11" ht="15">
      <c r="G301" s="139"/>
      <c r="H301" s="140"/>
      <c r="I301" s="141"/>
      <c r="J301" s="140"/>
      <c r="K301" s="141"/>
    </row>
    <row r="302" spans="7:11" ht="15">
      <c r="G302" s="139"/>
      <c r="H302" s="140"/>
      <c r="I302" s="141"/>
      <c r="J302" s="140"/>
      <c r="K302" s="141"/>
    </row>
    <row r="303" spans="7:11" ht="15">
      <c r="G303" s="139"/>
      <c r="H303" s="140"/>
      <c r="I303" s="141"/>
      <c r="J303" s="140"/>
      <c r="K303" s="141"/>
    </row>
    <row r="304" spans="7:11" ht="15">
      <c r="G304" s="139"/>
      <c r="H304" s="140"/>
      <c r="I304" s="141"/>
      <c r="J304" s="140"/>
      <c r="K304" s="141"/>
    </row>
    <row r="305" spans="7:11" ht="15">
      <c r="G305" s="139"/>
      <c r="H305" s="140"/>
      <c r="I305" s="141"/>
      <c r="J305" s="140"/>
      <c r="K305" s="141"/>
    </row>
    <row r="306" spans="7:11" ht="15">
      <c r="G306" s="139"/>
      <c r="H306" s="140"/>
      <c r="I306" s="141"/>
      <c r="J306" s="140"/>
      <c r="K306" s="141"/>
    </row>
    <row r="307" spans="7:11" ht="15">
      <c r="G307" s="139"/>
      <c r="H307" s="140"/>
      <c r="I307" s="141"/>
      <c r="J307" s="140"/>
      <c r="K307" s="141"/>
    </row>
    <row r="308" spans="7:11" ht="15">
      <c r="G308" s="139"/>
      <c r="H308" s="140"/>
      <c r="I308" s="141"/>
      <c r="J308" s="140"/>
      <c r="K308" s="141"/>
    </row>
    <row r="309" spans="7:11" ht="15">
      <c r="G309" s="139"/>
      <c r="H309" s="140"/>
      <c r="I309" s="141"/>
      <c r="J309" s="140"/>
      <c r="K309" s="141"/>
    </row>
    <row r="310" spans="7:11" ht="15">
      <c r="G310" s="139"/>
      <c r="H310" s="140"/>
      <c r="I310" s="141"/>
      <c r="J310" s="140"/>
      <c r="K310" s="141"/>
    </row>
    <row r="311" spans="7:11" ht="15">
      <c r="G311" s="139"/>
      <c r="H311" s="140"/>
      <c r="I311" s="141"/>
      <c r="J311" s="140"/>
      <c r="K311" s="141"/>
    </row>
    <row r="312" spans="7:11" ht="15">
      <c r="G312" s="139"/>
      <c r="H312" s="140"/>
      <c r="I312" s="141"/>
      <c r="J312" s="140"/>
      <c r="K312" s="141"/>
    </row>
    <row r="313" spans="7:11" ht="15">
      <c r="G313" s="139"/>
      <c r="H313" s="140"/>
      <c r="I313" s="141"/>
      <c r="J313" s="140"/>
      <c r="K313" s="141"/>
    </row>
    <row r="314" spans="7:11" ht="15">
      <c r="G314" s="139"/>
      <c r="H314" s="140"/>
      <c r="I314" s="141"/>
      <c r="J314" s="140"/>
      <c r="K314" s="141"/>
    </row>
    <row r="315" spans="7:11" ht="15">
      <c r="G315" s="139"/>
      <c r="H315" s="140"/>
      <c r="I315" s="141"/>
      <c r="J315" s="140"/>
      <c r="K315" s="141"/>
    </row>
    <row r="316" spans="7:11" ht="15">
      <c r="G316" s="139"/>
      <c r="H316" s="140"/>
      <c r="I316" s="141"/>
      <c r="J316" s="140"/>
      <c r="K316" s="141"/>
    </row>
    <row r="317" spans="7:11" ht="15">
      <c r="G317" s="139"/>
      <c r="H317" s="140"/>
      <c r="I317" s="141"/>
      <c r="J317" s="140"/>
      <c r="K317" s="141"/>
    </row>
    <row r="318" spans="7:11" ht="15">
      <c r="G318" s="139"/>
      <c r="H318" s="140"/>
      <c r="I318" s="141"/>
      <c r="J318" s="140"/>
      <c r="K318" s="141"/>
    </row>
    <row r="319" spans="7:11" ht="15">
      <c r="G319" s="139"/>
      <c r="H319" s="140"/>
      <c r="I319" s="141"/>
      <c r="J319" s="140"/>
      <c r="K319" s="141"/>
    </row>
    <row r="320" spans="7:11" ht="15">
      <c r="G320" s="139"/>
      <c r="H320" s="140"/>
      <c r="I320" s="141"/>
      <c r="J320" s="140"/>
      <c r="K320" s="141"/>
    </row>
    <row r="321" spans="7:11" ht="15">
      <c r="G321" s="139"/>
      <c r="H321" s="140"/>
      <c r="I321" s="141"/>
      <c r="J321" s="140"/>
      <c r="K321" s="141"/>
    </row>
    <row r="322" spans="7:11" ht="15">
      <c r="G322" s="139"/>
      <c r="H322" s="140"/>
      <c r="I322" s="141"/>
      <c r="J322" s="140"/>
      <c r="K322" s="141"/>
    </row>
    <row r="323" spans="7:11" ht="15">
      <c r="G323" s="139"/>
      <c r="H323" s="140"/>
      <c r="I323" s="141"/>
      <c r="J323" s="140"/>
      <c r="K323" s="141"/>
    </row>
    <row r="324" spans="7:11" ht="15">
      <c r="G324" s="139"/>
      <c r="H324" s="140"/>
      <c r="I324" s="141"/>
      <c r="J324" s="140"/>
      <c r="K324" s="141"/>
    </row>
    <row r="325" spans="7:11" ht="15">
      <c r="G325" s="139"/>
      <c r="H325" s="140"/>
      <c r="I325" s="141"/>
      <c r="J325" s="140"/>
      <c r="K325" s="141"/>
    </row>
    <row r="326" spans="7:11" ht="15">
      <c r="G326" s="139"/>
      <c r="H326" s="140"/>
      <c r="I326" s="141"/>
      <c r="J326" s="140"/>
      <c r="K326" s="141"/>
    </row>
    <row r="327" spans="7:11" ht="15">
      <c r="G327" s="139"/>
      <c r="H327" s="140"/>
      <c r="I327" s="141"/>
      <c r="J327" s="140"/>
      <c r="K327" s="141"/>
    </row>
    <row r="328" spans="7:11" ht="15">
      <c r="G328" s="139"/>
      <c r="H328" s="140"/>
      <c r="I328" s="141"/>
      <c r="J328" s="140"/>
      <c r="K328" s="141"/>
    </row>
    <row r="329" spans="7:11" ht="15">
      <c r="G329" s="139"/>
      <c r="H329" s="140"/>
      <c r="I329" s="141"/>
      <c r="J329" s="140"/>
      <c r="K329" s="141"/>
    </row>
    <row r="330" spans="7:11" ht="15">
      <c r="G330" s="139"/>
      <c r="H330" s="140"/>
      <c r="I330" s="141"/>
      <c r="J330" s="140"/>
      <c r="K330" s="141"/>
    </row>
    <row r="331" spans="7:11" ht="15">
      <c r="G331" s="139"/>
      <c r="H331" s="140"/>
      <c r="I331" s="141"/>
      <c r="J331" s="140"/>
      <c r="K331" s="141"/>
    </row>
    <row r="332" spans="7:11" ht="15">
      <c r="G332" s="139"/>
      <c r="H332" s="140"/>
      <c r="I332" s="141"/>
      <c r="J332" s="140"/>
      <c r="K332" s="141"/>
    </row>
    <row r="333" spans="7:11" ht="15">
      <c r="G333" s="139"/>
      <c r="H333" s="140"/>
      <c r="I333" s="141"/>
      <c r="J333" s="140"/>
      <c r="K333" s="141"/>
    </row>
    <row r="334" spans="7:11" ht="15">
      <c r="G334" s="139"/>
      <c r="H334" s="140"/>
      <c r="I334" s="141"/>
      <c r="J334" s="140"/>
      <c r="K334" s="141"/>
    </row>
    <row r="335" spans="7:11" ht="15">
      <c r="G335" s="139"/>
      <c r="H335" s="140"/>
      <c r="I335" s="141"/>
      <c r="J335" s="140"/>
      <c r="K335" s="141"/>
    </row>
    <row r="336" spans="7:11" ht="15">
      <c r="G336" s="139"/>
      <c r="H336" s="140"/>
      <c r="I336" s="141"/>
      <c r="J336" s="140"/>
      <c r="K336" s="141"/>
    </row>
    <row r="337" spans="7:11" ht="15">
      <c r="G337" s="139"/>
      <c r="H337" s="140"/>
      <c r="I337" s="141"/>
      <c r="J337" s="140"/>
      <c r="K337" s="141"/>
    </row>
    <row r="338" spans="7:11" ht="15">
      <c r="G338" s="139"/>
      <c r="H338" s="140"/>
      <c r="I338" s="141"/>
      <c r="J338" s="140"/>
      <c r="K338" s="141"/>
    </row>
    <row r="339" spans="7:11" ht="15">
      <c r="G339" s="139"/>
      <c r="H339" s="140"/>
      <c r="I339" s="141"/>
      <c r="J339" s="140"/>
      <c r="K339" s="141"/>
    </row>
    <row r="340" spans="7:11" ht="15">
      <c r="G340" s="139"/>
      <c r="H340" s="140"/>
      <c r="I340" s="141"/>
      <c r="J340" s="140"/>
      <c r="K340" s="141"/>
    </row>
    <row r="341" spans="7:11" ht="15">
      <c r="G341" s="139"/>
      <c r="H341" s="140"/>
      <c r="I341" s="141"/>
      <c r="J341" s="140"/>
      <c r="K341" s="141"/>
    </row>
    <row r="342" spans="7:11" ht="15">
      <c r="G342" s="139"/>
      <c r="H342" s="140"/>
      <c r="I342" s="141"/>
      <c r="J342" s="140"/>
      <c r="K342" s="141"/>
    </row>
    <row r="343" spans="7:11" ht="15">
      <c r="G343" s="139"/>
      <c r="H343" s="140"/>
      <c r="I343" s="141"/>
      <c r="J343" s="140"/>
      <c r="K343" s="141"/>
    </row>
    <row r="344" spans="7:11" ht="15">
      <c r="G344" s="139"/>
      <c r="H344" s="140"/>
      <c r="I344" s="141"/>
      <c r="J344" s="140"/>
      <c r="K344" s="141"/>
    </row>
    <row r="345" spans="7:11" ht="15">
      <c r="G345" s="139"/>
      <c r="H345" s="140"/>
      <c r="I345" s="141"/>
      <c r="J345" s="140"/>
      <c r="K345" s="141"/>
    </row>
    <row r="346" spans="7:11" ht="15">
      <c r="G346" s="139"/>
      <c r="H346" s="140"/>
      <c r="I346" s="141"/>
      <c r="J346" s="140"/>
      <c r="K346" s="141"/>
    </row>
    <row r="347" spans="7:11" ht="15">
      <c r="G347" s="139"/>
      <c r="H347" s="140"/>
      <c r="I347" s="141"/>
      <c r="J347" s="140"/>
      <c r="K347" s="141"/>
    </row>
    <row r="348" spans="7:11" ht="15">
      <c r="G348" s="139"/>
      <c r="H348" s="140"/>
      <c r="I348" s="141"/>
      <c r="J348" s="140"/>
      <c r="K348" s="141"/>
    </row>
    <row r="349" spans="7:11" ht="15">
      <c r="G349" s="139"/>
      <c r="H349" s="140"/>
      <c r="I349" s="141"/>
      <c r="J349" s="140"/>
      <c r="K349" s="141"/>
    </row>
    <row r="350" spans="7:11" ht="15">
      <c r="G350" s="139"/>
      <c r="H350" s="140"/>
      <c r="I350" s="141"/>
      <c r="J350" s="140"/>
      <c r="K350" s="141"/>
    </row>
    <row r="351" spans="7:11" ht="15">
      <c r="G351" s="139"/>
      <c r="H351" s="140"/>
      <c r="I351" s="141"/>
      <c r="J351" s="140"/>
      <c r="K351" s="141"/>
    </row>
    <row r="352" spans="7:11" ht="15">
      <c r="G352" s="139"/>
      <c r="H352" s="140"/>
      <c r="I352" s="141"/>
      <c r="J352" s="140"/>
      <c r="K352" s="141"/>
    </row>
    <row r="353" spans="7:11" ht="15">
      <c r="G353" s="139"/>
      <c r="H353" s="140"/>
      <c r="I353" s="141"/>
      <c r="J353" s="140"/>
      <c r="K353" s="141"/>
    </row>
    <row r="354" spans="7:11" ht="15">
      <c r="G354" s="139"/>
      <c r="H354" s="140"/>
      <c r="I354" s="141"/>
      <c r="J354" s="140"/>
      <c r="K354" s="141"/>
    </row>
    <row r="355" spans="7:11" ht="15">
      <c r="G355" s="139"/>
      <c r="H355" s="140"/>
      <c r="I355" s="141"/>
      <c r="J355" s="140"/>
      <c r="K355" s="141"/>
    </row>
    <row r="356" spans="7:11" ht="15">
      <c r="G356" s="139"/>
      <c r="H356" s="140"/>
      <c r="I356" s="141"/>
      <c r="J356" s="140"/>
      <c r="K356" s="141"/>
    </row>
    <row r="357" spans="7:11" ht="15">
      <c r="G357" s="139"/>
      <c r="H357" s="140"/>
      <c r="I357" s="141"/>
      <c r="J357" s="140"/>
      <c r="K357" s="141"/>
    </row>
    <row r="358" spans="7:11" ht="15">
      <c r="G358" s="139"/>
      <c r="H358" s="140"/>
      <c r="I358" s="141"/>
      <c r="J358" s="140"/>
      <c r="K358" s="141"/>
    </row>
    <row r="359" spans="7:11" ht="15">
      <c r="G359" s="139"/>
      <c r="H359" s="140"/>
      <c r="I359" s="141"/>
      <c r="J359" s="140"/>
      <c r="K359" s="141"/>
    </row>
    <row r="360" spans="7:11" ht="15">
      <c r="G360" s="139"/>
      <c r="H360" s="140"/>
      <c r="I360" s="141"/>
      <c r="J360" s="140"/>
      <c r="K360" s="141"/>
    </row>
    <row r="361" spans="7:11" ht="15">
      <c r="G361" s="139"/>
      <c r="H361" s="140"/>
      <c r="I361" s="141"/>
      <c r="J361" s="140"/>
      <c r="K361" s="141"/>
    </row>
    <row r="362" spans="7:11" ht="15">
      <c r="G362" s="139"/>
      <c r="H362" s="140"/>
      <c r="I362" s="141"/>
      <c r="J362" s="140"/>
      <c r="K362" s="141"/>
    </row>
    <row r="363" spans="7:11" ht="15">
      <c r="G363" s="139"/>
      <c r="H363" s="140"/>
      <c r="I363" s="141"/>
      <c r="J363" s="140"/>
      <c r="K363" s="141"/>
    </row>
    <row r="364" spans="7:11" ht="15">
      <c r="G364" s="139"/>
      <c r="H364" s="140"/>
      <c r="I364" s="141"/>
      <c r="J364" s="140"/>
      <c r="K364" s="141"/>
    </row>
    <row r="365" spans="7:11" ht="15">
      <c r="G365" s="139"/>
      <c r="H365" s="140"/>
      <c r="I365" s="141"/>
      <c r="J365" s="140"/>
      <c r="K365" s="141"/>
    </row>
    <row r="366" spans="7:11" ht="15">
      <c r="G366" s="139"/>
      <c r="H366" s="140"/>
      <c r="I366" s="141"/>
      <c r="J366" s="140"/>
      <c r="K366" s="141"/>
    </row>
    <row r="367" spans="7:11" ht="15">
      <c r="G367" s="139"/>
      <c r="H367" s="140"/>
      <c r="I367" s="141"/>
      <c r="J367" s="140"/>
      <c r="K367" s="141"/>
    </row>
    <row r="368" spans="7:11" ht="15">
      <c r="G368" s="139"/>
      <c r="H368" s="140"/>
      <c r="I368" s="141"/>
      <c r="J368" s="140"/>
      <c r="K368" s="141"/>
    </row>
    <row r="369" spans="7:11" ht="15">
      <c r="G369" s="139"/>
      <c r="H369" s="140"/>
      <c r="I369" s="141"/>
      <c r="J369" s="140"/>
      <c r="K369" s="141"/>
    </row>
    <row r="370" spans="7:11" ht="15">
      <c r="G370" s="139"/>
      <c r="H370" s="140"/>
      <c r="I370" s="141"/>
      <c r="J370" s="140"/>
      <c r="K370" s="141"/>
    </row>
    <row r="371" spans="7:11" ht="15">
      <c r="G371" s="139"/>
      <c r="H371" s="140"/>
      <c r="I371" s="141"/>
      <c r="J371" s="140"/>
      <c r="K371" s="141"/>
    </row>
    <row r="372" spans="7:11" ht="15">
      <c r="G372" s="139"/>
      <c r="H372" s="140"/>
      <c r="I372" s="141"/>
      <c r="J372" s="140"/>
      <c r="K372" s="141"/>
    </row>
    <row r="373" spans="7:11" ht="15">
      <c r="G373" s="139"/>
      <c r="H373" s="140"/>
      <c r="I373" s="141"/>
      <c r="J373" s="140"/>
      <c r="K373" s="141"/>
    </row>
    <row r="374" spans="7:11" ht="15">
      <c r="G374" s="139"/>
      <c r="H374" s="140"/>
      <c r="I374" s="141"/>
      <c r="J374" s="140"/>
      <c r="K374" s="141"/>
    </row>
    <row r="375" spans="7:11" ht="15">
      <c r="G375" s="139"/>
      <c r="H375" s="140"/>
      <c r="I375" s="141"/>
      <c r="J375" s="140"/>
      <c r="K375" s="141"/>
    </row>
    <row r="376" spans="7:11" ht="15">
      <c r="G376" s="139"/>
      <c r="H376" s="140"/>
      <c r="I376" s="141"/>
      <c r="J376" s="140"/>
      <c r="K376" s="141"/>
    </row>
    <row r="377" spans="7:11" ht="15">
      <c r="G377" s="139"/>
      <c r="H377" s="140"/>
      <c r="I377" s="141"/>
      <c r="J377" s="140"/>
      <c r="K377" s="141"/>
    </row>
    <row r="378" spans="7:11" ht="15">
      <c r="G378" s="139"/>
      <c r="H378" s="140"/>
      <c r="I378" s="141"/>
      <c r="J378" s="140"/>
      <c r="K378" s="141"/>
    </row>
    <row r="379" spans="7:11" ht="15">
      <c r="G379" s="139"/>
      <c r="H379" s="140"/>
      <c r="I379" s="141"/>
      <c r="J379" s="140"/>
      <c r="K379" s="141"/>
    </row>
    <row r="380" spans="7:11" ht="15">
      <c r="G380" s="139"/>
      <c r="H380" s="140"/>
      <c r="I380" s="141"/>
      <c r="J380" s="140"/>
      <c r="K380" s="141"/>
    </row>
  </sheetData>
  <sheetProtection selectLockedCells="1" selectUnlockedCells="1"/>
  <mergeCells count="14">
    <mergeCell ref="E3:K4"/>
    <mergeCell ref="A12:A13"/>
    <mergeCell ref="B12:B13"/>
    <mergeCell ref="C12:C13"/>
    <mergeCell ref="D12:D13"/>
    <mergeCell ref="E12:E13"/>
    <mergeCell ref="F12:F13"/>
    <mergeCell ref="I12:I13"/>
    <mergeCell ref="J12:J13"/>
    <mergeCell ref="K12:K13"/>
    <mergeCell ref="G12:G13"/>
    <mergeCell ref="E5:K6"/>
    <mergeCell ref="B9:K10"/>
    <mergeCell ref="H12:H13"/>
  </mergeCells>
  <printOptions/>
  <pageMargins left="0.5118055555555555" right="0.5118055555555555" top="0.7479166666666667" bottom="0.7479166666666667" header="0.5118055555555555" footer="0.5118055555555555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cp:lastPrinted>2022-07-25T08:46:41Z</cp:lastPrinted>
  <dcterms:created xsi:type="dcterms:W3CDTF">2022-07-20T17:46:59Z</dcterms:created>
  <dcterms:modified xsi:type="dcterms:W3CDTF">2022-07-26T08:28:43Z</dcterms:modified>
  <cp:category/>
  <cp:version/>
  <cp:contentType/>
  <cp:contentStatus/>
</cp:coreProperties>
</file>