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1" sheetId="1" r:id="rId1"/>
  </sheets>
  <definedNames>
    <definedName name="dst119383" localSheetId="0">'2021'!$B$26</definedName>
    <definedName name="Excel_BuiltIn_Print_Area" localSheetId="0">'2021'!$A$5:$E$123</definedName>
    <definedName name="_xlnm.Print_Area" localSheetId="0">'2021'!$A$1:$L$121</definedName>
  </definedNames>
  <calcPr fullCalcOnLoad="1"/>
</workbook>
</file>

<file path=xl/sharedStrings.xml><?xml version="1.0" encoding="utf-8"?>
<sst xmlns="http://schemas.openxmlformats.org/spreadsheetml/2006/main" count="230" uniqueCount="224">
  <si>
    <t>Приложение №2</t>
  </si>
  <si>
    <t xml:space="preserve">к решению Совета </t>
  </si>
  <si>
    <t>народных депутатов
 города Струнино</t>
  </si>
  <si>
    <t>от                       №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</si>
  <si>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</si>
  <si>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</si>
  <si>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 xml:space="preserve">ИСПОЛНЕНИЕ БЮДЖЕТА МУНИЦИПАЛЬНОГО ОБРАЗОВАНИЯ ГОРОД СТРУНИНО ПО ДОХОДАМ ЗА 2021 ГОД ПО КОДАМ ВИДОВ ДОХОДОВ, ПОДВИДОВ ДОХОДОВ, КЛАССИФИКАЦИИ  ОПЕРАЦИЙ СЕКТОРА ГОСУДАРСТВЕННОГО УПРАВЛЕНИЯ, ОТНОСЯЩИХСЯ К ДОХОДАМ БЮДЖЕТА  </t>
  </si>
  <si>
    <t>Код по классификации</t>
  </si>
  <si>
    <t>Наименование  показателей</t>
  </si>
  <si>
    <t>Сумма тыс. руб. 2021 год</t>
  </si>
  <si>
    <t>Изменения, тыс. руб.</t>
  </si>
  <si>
    <t xml:space="preserve">РСНД от 25.03.2021 №10 </t>
  </si>
  <si>
    <t>РСНД от 17.08.2021 №39</t>
  </si>
  <si>
    <t>РСНД от 14.09.2021 №46</t>
  </si>
  <si>
    <t xml:space="preserve">Проект </t>
  </si>
  <si>
    <t>Исполнено за 2021 год</t>
  </si>
  <si>
    <t>.</t>
  </si>
  <si>
    <t>Д О  Х  О  Д  Ы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</si>
  <si>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</si>
  <si>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</si>
  <si>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</si>
  <si>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</si>
  <si>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</si>
  <si>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 физических лиц</t>
  </si>
  <si>
    <t xml:space="preserve"> 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</si>
  <si>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 227.1 и 228 Налогового кодекса</t>
  </si>
  <si>
    <t xml:space="preserve"> 1 01 02020 01 0000 110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</si>
  <si>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</si>
  <si>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</si>
  <si>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</si>
  <si>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</si>
  <si>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</si>
  <si>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</si>
  <si>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</si>
  <si>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1 03 02230 01 0000 110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</si>
  <si>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</si>
  <si>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</si>
  <si>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</si>
  <si>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</si>
  <si>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</si>
  <si>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</si>
  <si>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</si>
  <si>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</si>
  <si>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</si>
  <si>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</si>
  <si>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</si>
  <si>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</si>
  <si>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</si>
  <si>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</si>
  <si>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</si>
  <si>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</si>
  <si>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</si>
  <si>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</si>
  <si>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1 06 04000 02 0000 110 </t>
  </si>
  <si>
    <t>Транспортный налог</t>
  </si>
  <si>
    <t xml:space="preserve"> 1 06 04012 02 0000 110 </t>
  </si>
  <si>
    <t>Транспортный налог с физических лиц</t>
  </si>
  <si>
    <t xml:space="preserve"> 1 06 06000 00 0000 110</t>
  </si>
  <si>
    <t>Земельный налог</t>
  </si>
  <si>
    <t xml:space="preserve"> 106 06030 00 0000 110</t>
  </si>
  <si>
    <t xml:space="preserve">Земельный налог с организаций
</t>
  </si>
  <si>
    <t xml:space="preserve"> 106 06033 13 0000 110</t>
  </si>
  <si>
    <t>Земельный налог с организаций, обладающих земельным участком, расположенным в границах городских поселений</t>
  </si>
  <si>
    <t xml:space="preserve"> 106 06040 00 0000 110</t>
  </si>
  <si>
    <t xml:space="preserve">Земельный налог с физических лиц
</t>
  </si>
  <si>
    <t xml:space="preserve"> 106 06043 13 0000 110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</si>
  <si>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</si>
  <si>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1 11 00000 00 0000 000</t>
  </si>
  <si>
    <t xml:space="preserve">Доходы от использования имущества, находящегося в государственной и муниципальной собственности  </t>
  </si>
  <si>
    <t xml:space="preserve">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</si>
  <si>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</si>
  <si>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</si>
  <si>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</si>
  <si>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</si>
  <si>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</si>
  <si>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</si>
  <si>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</si>
  <si>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</si>
  <si>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</si>
  <si>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</si>
  <si>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</si>
  <si>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 xml:space="preserve">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</si>
  <si>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</si>
  <si>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1 11 05300 00  000 120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</si>
  <si>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</si>
  <si>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1 11 05310 00  000 120</t>
  </si>
  <si>
    <t>Плата по соглашениям об установлении сервитута в отношении земельных участков,  государственная  собственность на которые не разграничена</t>
  </si>
  <si>
    <t>1 11 05314 13  000 120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</si>
  <si>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 государственными или муниципальными учреждениями  в отношении земельных участков,  государственная  собственность на которые не разграничена и которые расположены в границах городских поселений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</si>
  <si>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</si>
  <si>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</si>
  <si>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</si>
  <si>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</si>
  <si>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</si>
  <si>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</si>
  <si>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</si>
  <si>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</si>
  <si>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</si>
  <si>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</si>
  <si>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1 13 02990 00 0000 130</t>
  </si>
  <si>
    <t>Прочие доходы от компенсации затрат государства</t>
  </si>
  <si>
    <t>1 13 02995 13 0000 130</t>
  </si>
  <si>
    <t>Прочие доходы от компенсации затрат бюджетов городских поселений</t>
  </si>
  <si>
    <t xml:space="preserve"> 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</si>
  <si>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</si>
  <si>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</si>
  <si>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</si>
  <si>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</si>
  <si>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</si>
  <si>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</si>
  <si>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</si>
  <si>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</si>
  <si>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</si>
  <si>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</si>
  <si>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</si>
  <si>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</si>
  <si>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Штрафы,санкции, возмещение ущерба</t>
  </si>
  <si>
    <t xml:space="preserve"> 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</si>
  <si>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</si>
  <si>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</si>
  <si>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</si>
  <si>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 xml:space="preserve"> 1 16 07000 00 0000 140</t>
  </si>
  <si>
    <r>
      <rPr>
        <b/>
        <sz val="12"/>
        <color indexed="8"/>
        <rFont val="Times New Roman"/>
        <family val="1"/>
      </rPr>
      <t xml:space="preserve">Штрафы, неустойки,пени, уплаченные в соответствии с законом или договором в случае неисполнения или ненадлежащего исполнения обязательств перед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</t>
    </r>
    <r>
      <rPr>
        <b/>
        <sz val="12"/>
        <color indexed="8"/>
        <rFont val="Times New Roman"/>
        <family val="1"/>
      </rPr>
      <t>Российской Федерации</t>
    </r>
  </si>
  <si>
    <t xml:space="preserve"> 1 16 07010 00 0000 140</t>
  </si>
  <si>
    <t>Штрафы, неустойки,пени, уплаченные в случае просрочки исполнения поставщиком (подрядчиком,исполнителем) обязательств, предусмотренных государственным (муниципальным) контрактом</t>
  </si>
  <si>
    <t xml:space="preserve"> 1 16 07010 13 0000 140</t>
  </si>
  <si>
    <t>Штрафы, неустойки,пени, уплаченные в случае просрочки исполнения поставщиком (подрядчиком,исполнителем)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</si>
  <si>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</si>
  <si>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</si>
  <si>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</si>
  <si>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</si>
  <si>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1 17 01050 13 0000 180</t>
  </si>
  <si>
    <t>Невыясненные поступления, зачисляемые в бюджеты городских поселений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</si>
  <si>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</si>
  <si>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</si>
  <si>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</si>
  <si>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</si>
  <si>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2 02 10000 00 0000 150</t>
  </si>
  <si>
    <t>Дотации  бюджетам субъектов  Российской Федерации и муниципальных образований</t>
  </si>
  <si>
    <t xml:space="preserve"> 2 02 15001 00 0000 150</t>
  </si>
  <si>
    <t>Дотации на выравнивание бюджетной обеспеченности</t>
  </si>
  <si>
    <t xml:space="preserve"> 2 02 15001 13 0000 150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</si>
  <si>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</si>
  <si>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 xml:space="preserve">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</si>
  <si>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</si>
  <si>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</si>
  <si>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</si>
  <si>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 2 02 20000 00 0000 150 </t>
  </si>
  <si>
    <t xml:space="preserve">Субсидии бюджетам бюджетной системы Российской Федерации (межбюджетные субсидии) </t>
  </si>
  <si>
    <t xml:space="preserve"> 2 02 20077 00 0000 150</t>
  </si>
  <si>
    <t>Субсидии бюджетам на софинансирование капитальных вложений в объекты муниципальной собственности</t>
  </si>
  <si>
    <t xml:space="preserve">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</si>
  <si>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</si>
  <si>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</si>
  <si>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</si>
  <si>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</si>
  <si>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</si>
  <si>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</si>
  <si>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</si>
  <si>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</si>
  <si>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</si>
  <si>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2 02 25519 00 0000 150</t>
  </si>
  <si>
    <t>Субсидии бюджетам на поддержку отрасли культуры</t>
  </si>
  <si>
    <t>2 02 25519 13 0000 150</t>
  </si>
  <si>
    <t>Субсидии бюджетам городских поселений на поддержку отрасли культуры</t>
  </si>
  <si>
    <t xml:space="preserve"> 2 02 25555 00 0000 150</t>
  </si>
  <si>
    <t>Субсидии бюджетам на реализацию программ формирования современной городской среды</t>
  </si>
  <si>
    <t xml:space="preserve"> 2 02 25555 13 0000 150</t>
  </si>
  <si>
    <t>Субсидии бюджетам городских поселений на реализацию программ формирования современной городской среды</t>
  </si>
  <si>
    <t xml:space="preserve">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</si>
  <si>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</si>
  <si>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2 02 25467 13 0000 150</t>
  </si>
  <si>
    <t xml:space="preserve"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</si>
  <si>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2 02 27139 00 0000 150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</si>
  <si>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</si>
  <si>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 xml:space="preserve"> 2 02 27139 13 0000 150</t>
  </si>
  <si>
    <t xml:space="preserve">Субсидии бюджетам городских поселений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</si>
  <si>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 xml:space="preserve"> 2 02 29999 00 0000 150</t>
  </si>
  <si>
    <t xml:space="preserve">Прочие субсидии </t>
  </si>
  <si>
    <t xml:space="preserve"> 2 02 29999 13 0000 150</t>
  </si>
  <si>
    <t>Прочие субсидии бюджетам городских поселений</t>
  </si>
  <si>
    <t xml:space="preserve"> 2 02 29999 13 7015 150</t>
  </si>
  <si>
    <t>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</t>
  </si>
  <si>
    <t xml:space="preserve"> 2 02 29999 13 7039 150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</si>
  <si>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</si>
  <si>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 xml:space="preserve"> 2 02 29999 13 7513 150</t>
  </si>
  <si>
    <t>Субсидии на реализацию мероприятий по созданию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</si>
  <si>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 xml:space="preserve"> 2 02 29999 13 7008 150</t>
  </si>
  <si>
    <t>Субсидии на обеспечение территорий документацией для осуществления градостроительной деятельности</t>
  </si>
  <si>
    <t xml:space="preserve"> 2 02 30000 00 0000 150</t>
  </si>
  <si>
    <t xml:space="preserve">Субвенции бюджетам субъектов Российской Федерации и муниципальных образований </t>
  </si>
  <si>
    <t xml:space="preserve">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</si>
  <si>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</si>
  <si>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</si>
  <si>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</si>
  <si>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2 02 40000 00 0000 150
</t>
  </si>
  <si>
    <t>Иные межбюджетные трансферты</t>
  </si>
  <si>
    <t xml:space="preserve">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</si>
  <si>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</si>
  <si>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</si>
  <si>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</si>
  <si>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2 02 49999 00 0000 150</t>
  </si>
  <si>
    <t>Прочие межбюджетные трансферты, передаваемые бюджетам</t>
  </si>
  <si>
    <t xml:space="preserve"> 2 02 49999 13 0000 150</t>
  </si>
  <si>
    <t>Прочие межбюджетные трансферты, передаваемые бюджетам городских поселений</t>
  </si>
  <si>
    <t>2 02 49999 13 8170 150</t>
  </si>
  <si>
    <t>Иные межбюджетные трансферты на выделение грантов на поддержку любительских творческих коллективов</t>
  </si>
  <si>
    <t xml:space="preserve"> 2 04 00000 00 0000 000</t>
  </si>
  <si>
    <t>БЕЗВОЗМЕЗДНЫЕ ПОСТУПЛЕНИЯ ОТ НЕГОСУДАРСТВЕННЫХ ОРГАНИЗАЦИЙ</t>
  </si>
  <si>
    <t xml:space="preserve"> 2 04 05000 13 0000 150</t>
  </si>
  <si>
    <t>Безвозмездные поступления от негосударственных организаций в бюджеты городских поселений</t>
  </si>
  <si>
    <t xml:space="preserve"> 2 04 05099 13 0000 150</t>
  </si>
  <si>
    <t>Прочие безвозмездные поступления от негосударственных организаций в бюджеты городских поселений</t>
  </si>
  <si>
    <t xml:space="preserve"> 2 07 00000 00 0000 000</t>
  </si>
  <si>
    <t>ПРОЧИЕ БЕЗВОЗМЕЗДНЫЕ ПОСТУПЛЕНИЯ</t>
  </si>
  <si>
    <t xml:space="preserve"> 2 07 05000 13 0000 150</t>
  </si>
  <si>
    <t>Прочие безвозмездные поступления в бюджеты городских поселений</t>
  </si>
  <si>
    <t xml:space="preserve"> 2 07 05030 13 0000 150</t>
  </si>
  <si>
    <t xml:space="preserve">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</si>
  <si>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</si>
  <si>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</si>
  <si>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</si>
  <si>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2 19 60010 13 0000 150</t>
  </si>
  <si>
    <t>ИТОГО ДОХОДОВ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</si>
</sst>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"/>
    <numFmt numFmtId="166" formatCode="0.000"/>
    <numFmt numFmtId="167" formatCode="0.0000"/>
  </numFmts>
  <fonts count="44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6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1">
      <alignment horizontal="left" wrapText="1"/>
      <protection/>
    </xf>
    <xf numFmtId="0" fontId="3" fillId="0" borderId="2">
      <alignment horizontal="left" wrapText="1" indent="2"/>
      <protection/>
    </xf>
    <xf numFmtId="49" fontId="2" fillId="0" borderId="3">
      <alignment horizontal="center"/>
      <protection/>
    </xf>
    <xf numFmtId="4" fontId="2" fillId="0" borderId="3">
      <alignment horizontal="right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4" applyNumberFormat="0" applyAlignment="0" applyProtection="0"/>
    <xf numFmtId="0" fontId="30" fillId="27" borderId="5" applyNumberFormat="0" applyAlignment="0" applyProtection="0"/>
    <xf numFmtId="0" fontId="31" fillId="27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28" borderId="10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1" fillId="0" borderId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3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3" xfId="0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top"/>
    </xf>
    <xf numFmtId="0" fontId="7" fillId="0" borderId="13" xfId="0" applyFont="1" applyFill="1" applyBorder="1" applyAlignment="1">
      <alignment horizontal="left"/>
    </xf>
    <xf numFmtId="2" fontId="7" fillId="0" borderId="13" xfId="0" applyNumberFormat="1" applyFont="1" applyFill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top"/>
    </xf>
    <xf numFmtId="164" fontId="7" fillId="0" borderId="13" xfId="0" applyNumberFormat="1" applyFont="1" applyBorder="1" applyAlignment="1">
      <alignment horizontal="center" vertical="top"/>
    </xf>
    <xf numFmtId="2" fontId="7" fillId="0" borderId="15" xfId="0" applyNumberFormat="1" applyFont="1" applyBorder="1" applyAlignment="1">
      <alignment horizontal="center" vertical="top"/>
    </xf>
    <xf numFmtId="165" fontId="7" fillId="0" borderId="13" xfId="0" applyNumberFormat="1" applyFont="1" applyBorder="1" applyAlignment="1">
      <alignment horizontal="center" vertical="top"/>
    </xf>
    <xf numFmtId="0" fontId="4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0" fontId="7" fillId="0" borderId="13" xfId="0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49" fontId="7" fillId="0" borderId="13" xfId="56" applyNumberFormat="1" applyFont="1" applyFill="1" applyBorder="1" applyAlignment="1">
      <alignment horizontal="left" vertical="top" shrinkToFit="1"/>
      <protection/>
    </xf>
    <xf numFmtId="0" fontId="7" fillId="0" borderId="13" xfId="56" applyFont="1" applyFill="1" applyBorder="1" applyAlignment="1">
      <alignment vertical="top" wrapText="1"/>
      <protection/>
    </xf>
    <xf numFmtId="2" fontId="4" fillId="0" borderId="14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166" fontId="4" fillId="0" borderId="13" xfId="0" applyNumberFormat="1" applyFont="1" applyBorder="1" applyAlignment="1">
      <alignment horizontal="center" vertical="top"/>
    </xf>
    <xf numFmtId="0" fontId="8" fillId="0" borderId="13" xfId="33" applyNumberFormat="1" applyFont="1" applyFill="1" applyBorder="1" applyAlignment="1" applyProtection="1">
      <alignment horizontal="left" vertical="top" wrapText="1"/>
      <protection/>
    </xf>
    <xf numFmtId="165" fontId="7" fillId="30" borderId="13" xfId="0" applyNumberFormat="1" applyFont="1" applyFill="1" applyBorder="1" applyAlignment="1">
      <alignment horizontal="center" vertical="top"/>
    </xf>
    <xf numFmtId="165" fontId="7" fillId="0" borderId="13" xfId="0" applyNumberFormat="1" applyFont="1" applyFill="1" applyBorder="1" applyAlignment="1">
      <alignment horizontal="center" vertical="top"/>
    </xf>
    <xf numFmtId="2" fontId="8" fillId="0" borderId="13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 wrapText="1"/>
    </xf>
    <xf numFmtId="2" fontId="4" fillId="30" borderId="13" xfId="0" applyNumberFormat="1" applyFont="1" applyFill="1" applyBorder="1" applyAlignment="1">
      <alignment horizontal="center" vertical="top"/>
    </xf>
    <xf numFmtId="49" fontId="9" fillId="0" borderId="13" xfId="35" applyFont="1" applyFill="1" applyBorder="1" applyAlignment="1" applyProtection="1">
      <alignment horizontal="left"/>
      <protection/>
    </xf>
    <xf numFmtId="49" fontId="8" fillId="0" borderId="13" xfId="35" applyFont="1" applyFill="1" applyBorder="1" applyAlignment="1" applyProtection="1">
      <alignment horizontal="left" vertical="top"/>
      <protection/>
    </xf>
    <xf numFmtId="0" fontId="8" fillId="0" borderId="13" xfId="33" applyFont="1" applyBorder="1" applyAlignment="1">
      <alignment horizontal="left" vertical="top" wrapText="1"/>
      <protection/>
    </xf>
    <xf numFmtId="49" fontId="9" fillId="0" borderId="13" xfId="35" applyFont="1" applyFill="1" applyBorder="1" applyAlignment="1" applyProtection="1">
      <alignment horizontal="left" vertical="top"/>
      <protection/>
    </xf>
    <xf numFmtId="0" fontId="9" fillId="0" borderId="13" xfId="33" applyNumberFormat="1" applyFont="1" applyFill="1" applyBorder="1" applyAlignment="1" applyProtection="1">
      <alignment horizontal="left" vertical="top" wrapText="1"/>
      <protection/>
    </xf>
    <xf numFmtId="164" fontId="4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164" fontId="7" fillId="0" borderId="14" xfId="0" applyNumberFormat="1" applyFont="1" applyBorder="1" applyAlignment="1">
      <alignment horizontal="center" vertical="top"/>
    </xf>
    <xf numFmtId="164" fontId="7" fillId="0" borderId="15" xfId="0" applyNumberFormat="1" applyFont="1" applyBorder="1" applyAlignment="1">
      <alignment horizontal="center" vertical="top"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7" fillId="30" borderId="14" xfId="0" applyNumberFormat="1" applyFont="1" applyFill="1" applyBorder="1" applyAlignment="1">
      <alignment horizontal="center" vertical="top"/>
    </xf>
    <xf numFmtId="2" fontId="0" fillId="0" borderId="0" xfId="0" applyNumberFormat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49" fontId="4" fillId="0" borderId="13" xfId="35" applyFont="1" applyFill="1" applyBorder="1" applyAlignment="1" applyProtection="1">
      <alignment horizontal="left" vertical="top"/>
      <protection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justify" vertical="center" wrapText="1"/>
    </xf>
    <xf numFmtId="2" fontId="7" fillId="0" borderId="14" xfId="0" applyNumberFormat="1" applyFont="1" applyFill="1" applyBorder="1" applyAlignment="1">
      <alignment horizontal="center" vertical="top"/>
    </xf>
    <xf numFmtId="167" fontId="7" fillId="0" borderId="14" xfId="0" applyNumberFormat="1" applyFont="1" applyBorder="1" applyAlignment="1">
      <alignment horizontal="center" vertical="top"/>
    </xf>
    <xf numFmtId="49" fontId="9" fillId="0" borderId="13" xfId="35" applyFont="1" applyFill="1" applyBorder="1" applyAlignment="1" applyProtection="1">
      <alignment horizontal="left" vertical="top"/>
      <protection/>
    </xf>
    <xf numFmtId="0" fontId="9" fillId="0" borderId="13" xfId="33" applyNumberFormat="1" applyFont="1" applyFill="1" applyBorder="1" applyAlignment="1" applyProtection="1">
      <alignment horizontal="left" vertical="top" wrapText="1"/>
      <protection/>
    </xf>
    <xf numFmtId="0" fontId="7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3 2" xfId="34"/>
    <cellStyle name="xl39" xfId="35"/>
    <cellStyle name="xl4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zoomScale="120" zoomScaleNormal="120" zoomScalePageLayoutView="0" workbookViewId="0" topLeftCell="A115">
      <selection activeCell="L111" sqref="L111"/>
    </sheetView>
  </sheetViews>
  <sheetFormatPr defaultColWidth="8.875" defaultRowHeight="12.75"/>
  <cols>
    <col min="1" max="1" width="28.25390625" style="0" customWidth="1"/>
    <col min="2" max="2" width="48.625" style="0" customWidth="1"/>
    <col min="3" max="3" width="13.875" style="0" hidden="1" customWidth="1"/>
    <col min="4" max="4" width="16.625" style="0" hidden="1" customWidth="1"/>
    <col min="5" max="6" width="16.375" style="0" hidden="1" customWidth="1"/>
    <col min="7" max="7" width="17.625" style="0" hidden="1" customWidth="1"/>
    <col min="8" max="8" width="16.625" style="0" hidden="1" customWidth="1"/>
    <col min="9" max="9" width="11.00390625" style="0" hidden="1" customWidth="1"/>
    <col min="10" max="10" width="13.125" style="0" hidden="1" customWidth="1"/>
    <col min="11" max="11" width="17.125" style="1" hidden="1" customWidth="1"/>
    <col min="12" max="12" width="18.375" style="2" customWidth="1"/>
    <col min="13" max="13" width="8.875" style="0" customWidth="1"/>
    <col min="14" max="14" width="11.625" style="0" customWidth="1"/>
  </cols>
  <sheetData>
    <row r="1" spans="2:4" ht="15.75">
      <c r="B1" s="84" t="s">
        <v>0</v>
      </c>
      <c r="C1" s="84"/>
      <c r="D1" s="84"/>
    </row>
    <row r="2" spans="2:4" ht="15.75">
      <c r="B2" s="84" t="s">
        <v>1</v>
      </c>
      <c r="C2" s="84"/>
      <c r="D2" s="84"/>
    </row>
    <row r="3" spans="2:4" ht="25.5" customHeight="1">
      <c r="B3" s="85" t="s">
        <v>2</v>
      </c>
      <c r="C3" s="85"/>
      <c r="D3" s="85"/>
    </row>
    <row r="4" spans="2:4" ht="15.75">
      <c r="B4" s="84" t="s">
        <v>3</v>
      </c>
      <c r="C4" s="84"/>
      <c r="D4" s="84"/>
    </row>
    <row r="5" spans="2:4" ht="15.75">
      <c r="B5" s="3"/>
      <c r="C5" s="3"/>
      <c r="D5" s="3"/>
    </row>
    <row r="6" spans="2:4" ht="15.75" hidden="1">
      <c r="B6" s="86"/>
      <c r="C6" s="86"/>
      <c r="D6" s="86"/>
    </row>
    <row r="7" spans="1:4" ht="12.75" customHeight="1" hidden="1">
      <c r="A7" t="s">
        <v>4</v>
      </c>
      <c r="B7" s="87"/>
      <c r="C7" s="87"/>
      <c r="D7" s="87"/>
    </row>
    <row r="8" spans="2:4" ht="33" customHeight="1" hidden="1">
      <c r="B8" s="87"/>
      <c r="C8" s="87"/>
      <c r="D8" s="87"/>
    </row>
    <row r="9" spans="1:4" ht="15.75" hidden="1">
      <c r="A9" t="s">
        <v>5</v>
      </c>
      <c r="B9" s="86"/>
      <c r="C9" s="86"/>
      <c r="D9" s="86"/>
    </row>
    <row r="10" ht="1.5" customHeight="1"/>
    <row r="11" spans="1:12" ht="100.5" customHeight="1">
      <c r="A11" s="88" t="s">
        <v>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1" ht="22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2" ht="31.5">
      <c r="A13" s="5" t="s">
        <v>7</v>
      </c>
      <c r="B13" s="5" t="s">
        <v>8</v>
      </c>
      <c r="C13" s="6" t="s">
        <v>9</v>
      </c>
      <c r="D13" s="7" t="s">
        <v>10</v>
      </c>
      <c r="E13" s="8" t="s">
        <v>11</v>
      </c>
      <c r="F13" s="9" t="s">
        <v>12</v>
      </c>
      <c r="G13" s="9" t="s">
        <v>13</v>
      </c>
      <c r="H13" s="10" t="s">
        <v>14</v>
      </c>
      <c r="I13" s="11"/>
      <c r="J13" s="12"/>
      <c r="K13" s="11" t="s">
        <v>10</v>
      </c>
      <c r="L13" s="13" t="s">
        <v>15</v>
      </c>
    </row>
    <row r="14" spans="1:12" ht="15.75">
      <c r="A14" s="14">
        <v>1</v>
      </c>
      <c r="B14" s="14">
        <v>2</v>
      </c>
      <c r="C14" s="15"/>
      <c r="D14" s="16">
        <v>3</v>
      </c>
      <c r="E14" s="17" t="s">
        <v>16</v>
      </c>
      <c r="F14" s="16"/>
      <c r="G14" s="17"/>
      <c r="H14" s="18"/>
      <c r="I14" s="19"/>
      <c r="J14" s="20"/>
      <c r="K14" s="19"/>
      <c r="L14" s="21"/>
    </row>
    <row r="15" spans="1:12" ht="15.75">
      <c r="A15" s="22"/>
      <c r="B15" s="14" t="s">
        <v>17</v>
      </c>
      <c r="C15" s="15"/>
      <c r="D15" s="17"/>
      <c r="E15" s="23"/>
      <c r="F15" s="24"/>
      <c r="G15" s="17"/>
      <c r="H15" s="18"/>
      <c r="I15" s="19"/>
      <c r="J15" s="20"/>
      <c r="K15" s="19"/>
      <c r="L15" s="21"/>
    </row>
    <row r="16" spans="1:12" ht="20.25" customHeight="1">
      <c r="A16" s="25" t="s">
        <v>18</v>
      </c>
      <c r="B16" s="26" t="s">
        <v>19</v>
      </c>
      <c r="C16" s="27">
        <f>C18+C23+C28+C31+C41+C55+C59+C65</f>
        <v>65916.3</v>
      </c>
      <c r="D16" s="28">
        <f>D18+D23+D28+D31+D41+D55+D59+D65</f>
        <v>0</v>
      </c>
      <c r="E16" s="29">
        <f aca="true" t="shared" si="0" ref="E16:E21">C16+D16</f>
        <v>65916.3</v>
      </c>
      <c r="F16" s="29">
        <f>D16+E16</f>
        <v>65916.3</v>
      </c>
      <c r="G16" s="30">
        <f aca="true" t="shared" si="1" ref="G16:G27">F16</f>
        <v>65916.3</v>
      </c>
      <c r="H16" s="31" t="e">
        <f>E16+#REF!</f>
        <v>#REF!</v>
      </c>
      <c r="I16" s="19"/>
      <c r="J16" s="20"/>
      <c r="K16" s="28">
        <f>K18+K23+K28+K31+K41+K55+K59+K65</f>
        <v>-5329.500000000001</v>
      </c>
      <c r="L16" s="32">
        <f>L18+L23+L28+L31+L41+L55+L59+L65+L71</f>
        <v>61010.7</v>
      </c>
    </row>
    <row r="17" spans="1:12" ht="15.75">
      <c r="A17" s="33" t="s">
        <v>20</v>
      </c>
      <c r="B17" s="34" t="s">
        <v>21</v>
      </c>
      <c r="C17" s="35">
        <f>C18</f>
        <v>11200</v>
      </c>
      <c r="D17" s="35">
        <f>D18</f>
        <v>0</v>
      </c>
      <c r="E17" s="29">
        <f t="shared" si="0"/>
        <v>11200</v>
      </c>
      <c r="F17" s="29">
        <f>D17+E17</f>
        <v>11200</v>
      </c>
      <c r="G17" s="30">
        <f t="shared" si="1"/>
        <v>11200</v>
      </c>
      <c r="H17" s="31" t="e">
        <f>E17+#REF!</f>
        <v>#REF!</v>
      </c>
      <c r="I17" s="19"/>
      <c r="J17" s="20"/>
      <c r="K17" s="36">
        <f>K18</f>
        <v>3000</v>
      </c>
      <c r="L17" s="32">
        <f>L18</f>
        <v>14305.800000000001</v>
      </c>
    </row>
    <row r="18" spans="1:12" ht="15.75">
      <c r="A18" s="25" t="s">
        <v>22</v>
      </c>
      <c r="B18" s="37" t="s">
        <v>23</v>
      </c>
      <c r="C18" s="27">
        <f>C19+C20+C21</f>
        <v>11200</v>
      </c>
      <c r="D18" s="27">
        <f>D19+D20+D21</f>
        <v>0</v>
      </c>
      <c r="E18" s="29">
        <f t="shared" si="0"/>
        <v>11200</v>
      </c>
      <c r="F18" s="29">
        <f>F19+F20+F21+F22</f>
        <v>11200</v>
      </c>
      <c r="G18" s="30">
        <f t="shared" si="1"/>
        <v>11200</v>
      </c>
      <c r="H18" s="31" t="e">
        <f>E18+#REF!</f>
        <v>#REF!</v>
      </c>
      <c r="I18" s="19"/>
      <c r="J18" s="20"/>
      <c r="K18" s="28">
        <f>K19+K20+K21+K22</f>
        <v>3000</v>
      </c>
      <c r="L18" s="32">
        <f>L19+L20+L21+L22</f>
        <v>14305.800000000001</v>
      </c>
    </row>
    <row r="19" spans="1:12" ht="94.5">
      <c r="A19" s="33" t="s">
        <v>24</v>
      </c>
      <c r="B19" s="38" t="s">
        <v>25</v>
      </c>
      <c r="C19" s="35">
        <v>11100</v>
      </c>
      <c r="D19" s="36">
        <v>0</v>
      </c>
      <c r="E19" s="29">
        <f t="shared" si="0"/>
        <v>11100</v>
      </c>
      <c r="F19" s="29">
        <f>D19+E19-1367.5</f>
        <v>9732.5</v>
      </c>
      <c r="G19" s="30">
        <f t="shared" si="1"/>
        <v>9732.5</v>
      </c>
      <c r="H19" s="31" t="e">
        <f>E19+#REF!</f>
        <v>#REF!</v>
      </c>
      <c r="I19" s="19"/>
      <c r="J19" s="20"/>
      <c r="K19" s="36">
        <v>2177.5</v>
      </c>
      <c r="L19" s="32">
        <v>12012.2</v>
      </c>
    </row>
    <row r="20" spans="1:12" ht="146.25" customHeight="1">
      <c r="A20" s="33" t="s">
        <v>26</v>
      </c>
      <c r="B20" s="38" t="s">
        <v>27</v>
      </c>
      <c r="C20" s="35">
        <v>20</v>
      </c>
      <c r="D20" s="36">
        <v>0</v>
      </c>
      <c r="E20" s="29">
        <f t="shared" si="0"/>
        <v>20</v>
      </c>
      <c r="F20" s="29">
        <f>D20+E20</f>
        <v>20</v>
      </c>
      <c r="G20" s="30">
        <f t="shared" si="1"/>
        <v>20</v>
      </c>
      <c r="H20" s="31" t="e">
        <f>E20+#REF!</f>
        <v>#REF!</v>
      </c>
      <c r="I20" s="19"/>
      <c r="J20" s="20"/>
      <c r="K20" s="36">
        <v>0</v>
      </c>
      <c r="L20" s="32">
        <v>17.6</v>
      </c>
    </row>
    <row r="21" spans="1:12" ht="63">
      <c r="A21" s="33" t="s">
        <v>28</v>
      </c>
      <c r="B21" s="38" t="s">
        <v>29</v>
      </c>
      <c r="C21" s="35">
        <v>80</v>
      </c>
      <c r="D21" s="36">
        <v>0</v>
      </c>
      <c r="E21" s="29">
        <f t="shared" si="0"/>
        <v>80</v>
      </c>
      <c r="F21" s="29">
        <f>D21+E21+220</f>
        <v>300</v>
      </c>
      <c r="G21" s="30">
        <f t="shared" si="1"/>
        <v>300</v>
      </c>
      <c r="H21" s="31" t="e">
        <f>E21+#REF!</f>
        <v>#REF!</v>
      </c>
      <c r="I21" s="19"/>
      <c r="J21" s="20"/>
      <c r="K21" s="36">
        <v>70</v>
      </c>
      <c r="L21" s="32">
        <v>372.1</v>
      </c>
    </row>
    <row r="22" spans="1:12" ht="141.75">
      <c r="A22" s="33" t="s">
        <v>30</v>
      </c>
      <c r="B22" s="38" t="s">
        <v>31</v>
      </c>
      <c r="C22" s="35"/>
      <c r="D22" s="36"/>
      <c r="E22" s="29"/>
      <c r="F22" s="29">
        <v>1147.5</v>
      </c>
      <c r="G22" s="30">
        <f t="shared" si="1"/>
        <v>1147.5</v>
      </c>
      <c r="H22" s="31" t="e">
        <f>#REF!</f>
        <v>#REF!</v>
      </c>
      <c r="I22" s="19"/>
      <c r="J22" s="20"/>
      <c r="K22" s="36">
        <v>752.5</v>
      </c>
      <c r="L22" s="32">
        <v>1903.9</v>
      </c>
    </row>
    <row r="23" spans="1:12" ht="49.5" customHeight="1">
      <c r="A23" s="39" t="s">
        <v>32</v>
      </c>
      <c r="B23" s="40" t="s">
        <v>33</v>
      </c>
      <c r="C23" s="27">
        <f>C25+C26+C24+C27</f>
        <v>2294.6</v>
      </c>
      <c r="D23" s="27">
        <f>D25+D26+D24+D27</f>
        <v>0</v>
      </c>
      <c r="E23" s="29">
        <f aca="true" t="shared" si="2" ref="E23:E48">C23+D23</f>
        <v>2294.6</v>
      </c>
      <c r="F23" s="29">
        <f aca="true" t="shared" si="3" ref="F23:F47">D23+E23</f>
        <v>2294.6</v>
      </c>
      <c r="G23" s="30">
        <f t="shared" si="1"/>
        <v>2294.6</v>
      </c>
      <c r="H23" s="31" t="e">
        <f>E23+#REF!</f>
        <v>#REF!</v>
      </c>
      <c r="I23" s="19"/>
      <c r="J23" s="20"/>
      <c r="K23" s="19"/>
      <c r="L23" s="32">
        <f>L24+L25+L26+L27</f>
        <v>2338.7000000000003</v>
      </c>
    </row>
    <row r="24" spans="1:12" ht="94.5">
      <c r="A24" s="38" t="s">
        <v>34</v>
      </c>
      <c r="B24" s="38" t="s">
        <v>35</v>
      </c>
      <c r="C24" s="35">
        <v>1053.6</v>
      </c>
      <c r="D24" s="36">
        <v>0</v>
      </c>
      <c r="E24" s="41">
        <f t="shared" si="2"/>
        <v>1053.6</v>
      </c>
      <c r="F24" s="41">
        <f t="shared" si="3"/>
        <v>1053.6</v>
      </c>
      <c r="G24" s="30">
        <f t="shared" si="1"/>
        <v>1053.6</v>
      </c>
      <c r="H24" s="31" t="e">
        <f>E24+#REF!</f>
        <v>#REF!</v>
      </c>
      <c r="I24" s="19"/>
      <c r="J24" s="20"/>
      <c r="K24" s="19"/>
      <c r="L24" s="32">
        <v>1079.7</v>
      </c>
    </row>
    <row r="25" spans="1:12" ht="126">
      <c r="A25" s="38" t="s">
        <v>36</v>
      </c>
      <c r="B25" s="42" t="s">
        <v>37</v>
      </c>
      <c r="C25" s="35">
        <v>6</v>
      </c>
      <c r="D25" s="36">
        <v>0</v>
      </c>
      <c r="E25" s="41">
        <f t="shared" si="2"/>
        <v>6</v>
      </c>
      <c r="F25" s="41">
        <f t="shared" si="3"/>
        <v>6</v>
      </c>
      <c r="G25" s="30">
        <f t="shared" si="1"/>
        <v>6</v>
      </c>
      <c r="H25" s="31" t="e">
        <f>E25+#REF!</f>
        <v>#REF!</v>
      </c>
      <c r="I25" s="19"/>
      <c r="J25" s="20"/>
      <c r="K25" s="19"/>
      <c r="L25" s="32">
        <v>7.6</v>
      </c>
    </row>
    <row r="26" spans="1:12" ht="94.5">
      <c r="A26" s="38" t="s">
        <v>38</v>
      </c>
      <c r="B26" s="38" t="s">
        <v>39</v>
      </c>
      <c r="C26" s="35">
        <v>1386</v>
      </c>
      <c r="D26" s="36">
        <v>0</v>
      </c>
      <c r="E26" s="41">
        <f t="shared" si="2"/>
        <v>1386</v>
      </c>
      <c r="F26" s="41">
        <f t="shared" si="3"/>
        <v>1386</v>
      </c>
      <c r="G26" s="30">
        <f t="shared" si="1"/>
        <v>1386</v>
      </c>
      <c r="H26" s="31" t="e">
        <f>E26+#REF!</f>
        <v>#REF!</v>
      </c>
      <c r="I26" s="19"/>
      <c r="J26" s="20"/>
      <c r="K26" s="19"/>
      <c r="L26" s="32">
        <v>1435.5</v>
      </c>
    </row>
    <row r="27" spans="1:12" ht="94.5">
      <c r="A27" s="33" t="s">
        <v>40</v>
      </c>
      <c r="B27" s="38" t="s">
        <v>41</v>
      </c>
      <c r="C27" s="35">
        <v>-151</v>
      </c>
      <c r="D27" s="36">
        <v>0</v>
      </c>
      <c r="E27" s="41">
        <f t="shared" si="2"/>
        <v>-151</v>
      </c>
      <c r="F27" s="41">
        <f t="shared" si="3"/>
        <v>-151</v>
      </c>
      <c r="G27" s="30">
        <f t="shared" si="1"/>
        <v>-151</v>
      </c>
      <c r="H27" s="31" t="e">
        <f>E27+#REF!</f>
        <v>#REF!</v>
      </c>
      <c r="I27" s="19"/>
      <c r="J27" s="20"/>
      <c r="K27" s="19"/>
      <c r="L27" s="32">
        <v>-184.1</v>
      </c>
    </row>
    <row r="28" spans="1:12" ht="23.25" customHeight="1">
      <c r="A28" s="43" t="s">
        <v>42</v>
      </c>
      <c r="B28" s="44" t="s">
        <v>43</v>
      </c>
      <c r="C28" s="27">
        <f>C29</f>
        <v>65</v>
      </c>
      <c r="D28" s="28">
        <f>D29</f>
        <v>0</v>
      </c>
      <c r="E28" s="29">
        <f t="shared" si="2"/>
        <v>65</v>
      </c>
      <c r="F28" s="29">
        <f t="shared" si="3"/>
        <v>65</v>
      </c>
      <c r="G28" s="30">
        <f>G29</f>
        <v>87.8</v>
      </c>
      <c r="H28" s="31" t="e">
        <f>E28+#REF!</f>
        <v>#REF!</v>
      </c>
      <c r="I28" s="19"/>
      <c r="J28" s="20"/>
      <c r="K28" s="19">
        <v>0</v>
      </c>
      <c r="L28" s="32">
        <f>L29</f>
        <v>87.7</v>
      </c>
    </row>
    <row r="29" spans="1:12" ht="20.25" customHeight="1">
      <c r="A29" s="45" t="s">
        <v>44</v>
      </c>
      <c r="B29" s="46" t="s">
        <v>45</v>
      </c>
      <c r="C29" s="35">
        <f>C30</f>
        <v>65</v>
      </c>
      <c r="D29" s="36">
        <f>D30</f>
        <v>0</v>
      </c>
      <c r="E29" s="29">
        <f t="shared" si="2"/>
        <v>65</v>
      </c>
      <c r="F29" s="29">
        <f t="shared" si="3"/>
        <v>65</v>
      </c>
      <c r="G29" s="30">
        <f>G30</f>
        <v>87.8</v>
      </c>
      <c r="H29" s="31" t="e">
        <f>E29+#REF!</f>
        <v>#REF!</v>
      </c>
      <c r="I29" s="19"/>
      <c r="J29" s="20"/>
      <c r="K29" s="19">
        <v>0</v>
      </c>
      <c r="L29" s="32">
        <f>L30</f>
        <v>87.7</v>
      </c>
    </row>
    <row r="30" spans="1:12" ht="21" customHeight="1">
      <c r="A30" s="45" t="s">
        <v>46</v>
      </c>
      <c r="B30" s="46" t="s">
        <v>45</v>
      </c>
      <c r="C30" s="35">
        <v>65</v>
      </c>
      <c r="D30" s="36">
        <v>0</v>
      </c>
      <c r="E30" s="29">
        <f t="shared" si="2"/>
        <v>65</v>
      </c>
      <c r="F30" s="29">
        <f t="shared" si="3"/>
        <v>65</v>
      </c>
      <c r="G30" s="30">
        <f>F30+22.8</f>
        <v>87.8</v>
      </c>
      <c r="H30" s="31" t="e">
        <f>E30+#REF!</f>
        <v>#REF!</v>
      </c>
      <c r="I30" s="19"/>
      <c r="J30" s="20"/>
      <c r="K30" s="19">
        <v>0</v>
      </c>
      <c r="L30" s="32">
        <v>87.7</v>
      </c>
    </row>
    <row r="31" spans="1:12" ht="15.75">
      <c r="A31" s="25" t="s">
        <v>47</v>
      </c>
      <c r="B31" s="25" t="s">
        <v>48</v>
      </c>
      <c r="C31" s="27">
        <f>C32+C36+C34</f>
        <v>36550</v>
      </c>
      <c r="D31" s="28">
        <f>D32+D36+D34</f>
        <v>0</v>
      </c>
      <c r="E31" s="29">
        <f t="shared" si="2"/>
        <v>36550</v>
      </c>
      <c r="F31" s="29">
        <f t="shared" si="3"/>
        <v>36550</v>
      </c>
      <c r="G31" s="30">
        <f>F31</f>
        <v>36550</v>
      </c>
      <c r="H31" s="31" t="e">
        <f>E31+#REF!</f>
        <v>#REF!</v>
      </c>
      <c r="I31" s="19"/>
      <c r="J31" s="20"/>
      <c r="K31" s="28">
        <f>K32+K34+K36</f>
        <v>-2207.2</v>
      </c>
      <c r="L31" s="32">
        <f>L32+L34+L36</f>
        <v>34824.7</v>
      </c>
    </row>
    <row r="32" spans="1:12" ht="15.75">
      <c r="A32" s="33" t="s">
        <v>49</v>
      </c>
      <c r="B32" s="33" t="s">
        <v>50</v>
      </c>
      <c r="C32" s="35">
        <f>C33</f>
        <v>2750</v>
      </c>
      <c r="D32" s="35">
        <f>D33</f>
        <v>0</v>
      </c>
      <c r="E32" s="29">
        <f t="shared" si="2"/>
        <v>2750</v>
      </c>
      <c r="F32" s="29">
        <f t="shared" si="3"/>
        <v>2750</v>
      </c>
      <c r="G32" s="30">
        <f>F32</f>
        <v>2750</v>
      </c>
      <c r="H32" s="31" t="e">
        <f>E32+#REF!</f>
        <v>#REF!</v>
      </c>
      <c r="I32" s="19"/>
      <c r="J32" s="20"/>
      <c r="K32" s="36">
        <f>K33</f>
        <v>650</v>
      </c>
      <c r="L32" s="32">
        <f>L33</f>
        <v>3469.1</v>
      </c>
    </row>
    <row r="33" spans="1:12" ht="63">
      <c r="A33" s="33" t="s">
        <v>51</v>
      </c>
      <c r="B33" s="46" t="s">
        <v>52</v>
      </c>
      <c r="C33" s="35">
        <v>2750</v>
      </c>
      <c r="D33" s="36">
        <v>0</v>
      </c>
      <c r="E33" s="29">
        <f t="shared" si="2"/>
        <v>2750</v>
      </c>
      <c r="F33" s="29">
        <f t="shared" si="3"/>
        <v>2750</v>
      </c>
      <c r="G33" s="30">
        <f>F33</f>
        <v>2750</v>
      </c>
      <c r="H33" s="31" t="e">
        <f>E33+#REF!</f>
        <v>#REF!</v>
      </c>
      <c r="I33" s="19"/>
      <c r="J33" s="20"/>
      <c r="K33" s="36">
        <v>650</v>
      </c>
      <c r="L33" s="32">
        <v>3469.1</v>
      </c>
    </row>
    <row r="34" spans="1:12" ht="19.5" customHeight="1">
      <c r="A34" s="47" t="s">
        <v>53</v>
      </c>
      <c r="B34" s="48" t="s">
        <v>54</v>
      </c>
      <c r="C34" s="35">
        <f>C35</f>
        <v>6400</v>
      </c>
      <c r="D34" s="36">
        <f>D35</f>
        <v>0</v>
      </c>
      <c r="E34" s="29">
        <f t="shared" si="2"/>
        <v>6400</v>
      </c>
      <c r="F34" s="29">
        <f t="shared" si="3"/>
        <v>6400</v>
      </c>
      <c r="G34" s="30">
        <f>F34</f>
        <v>6400</v>
      </c>
      <c r="H34" s="31" t="e">
        <f>E34+#REF!</f>
        <v>#REF!</v>
      </c>
      <c r="I34" s="19"/>
      <c r="J34" s="20"/>
      <c r="K34" s="19">
        <v>0</v>
      </c>
      <c r="L34" s="32">
        <f>L35</f>
        <v>6389.3</v>
      </c>
    </row>
    <row r="35" spans="1:12" ht="22.5" customHeight="1">
      <c r="A35" s="33" t="s">
        <v>55</v>
      </c>
      <c r="B35" s="49" t="s">
        <v>56</v>
      </c>
      <c r="C35" s="35">
        <v>6400</v>
      </c>
      <c r="D35" s="36">
        <v>0</v>
      </c>
      <c r="E35" s="29">
        <f t="shared" si="2"/>
        <v>6400</v>
      </c>
      <c r="F35" s="29">
        <f t="shared" si="3"/>
        <v>6400</v>
      </c>
      <c r="G35" s="30">
        <f>F35</f>
        <v>6400</v>
      </c>
      <c r="H35" s="31" t="e">
        <f>E35+#REF!</f>
        <v>#REF!</v>
      </c>
      <c r="I35" s="19"/>
      <c r="J35" s="20"/>
      <c r="K35" s="19">
        <v>0</v>
      </c>
      <c r="L35" s="32">
        <v>6389.3</v>
      </c>
    </row>
    <row r="36" spans="1:12" ht="15.75">
      <c r="A36" s="33" t="s">
        <v>57</v>
      </c>
      <c r="B36" s="33" t="s">
        <v>58</v>
      </c>
      <c r="C36" s="35">
        <f>C37+C39</f>
        <v>27400</v>
      </c>
      <c r="D36" s="35">
        <f>D37+D39</f>
        <v>0</v>
      </c>
      <c r="E36" s="29">
        <f t="shared" si="2"/>
        <v>27400</v>
      </c>
      <c r="F36" s="29">
        <f t="shared" si="3"/>
        <v>27400</v>
      </c>
      <c r="G36" s="30">
        <f>G37+G39</f>
        <v>27377.2</v>
      </c>
      <c r="H36" s="31" t="e">
        <f>E36+#REF!</f>
        <v>#REF!</v>
      </c>
      <c r="I36" s="19"/>
      <c r="J36" s="20"/>
      <c r="K36" s="50">
        <f>K37+K39</f>
        <v>-2857.2</v>
      </c>
      <c r="L36" s="32">
        <f>L37+L39</f>
        <v>24966.3</v>
      </c>
    </row>
    <row r="37" spans="1:12" ht="23.25" customHeight="1">
      <c r="A37" s="33" t="s">
        <v>59</v>
      </c>
      <c r="B37" s="38" t="s">
        <v>60</v>
      </c>
      <c r="C37" s="35">
        <f>C38</f>
        <v>15500</v>
      </c>
      <c r="D37" s="36">
        <f>D38</f>
        <v>0</v>
      </c>
      <c r="E37" s="29">
        <f t="shared" si="2"/>
        <v>15500</v>
      </c>
      <c r="F37" s="29">
        <f t="shared" si="3"/>
        <v>15500</v>
      </c>
      <c r="G37" s="30">
        <f>G38</f>
        <v>15477.2</v>
      </c>
      <c r="H37" s="31" t="e">
        <f>E37+#REF!</f>
        <v>#REF!</v>
      </c>
      <c r="I37" s="19"/>
      <c r="J37" s="20"/>
      <c r="K37" s="50">
        <f>K38</f>
        <v>642.8</v>
      </c>
      <c r="L37" s="32">
        <f>L38</f>
        <v>16377.9</v>
      </c>
    </row>
    <row r="38" spans="1:12" ht="47.25" customHeight="1">
      <c r="A38" s="33" t="s">
        <v>61</v>
      </c>
      <c r="B38" s="38" t="s">
        <v>62</v>
      </c>
      <c r="C38" s="35">
        <v>15500</v>
      </c>
      <c r="D38" s="36">
        <v>0</v>
      </c>
      <c r="E38" s="29">
        <f t="shared" si="2"/>
        <v>15500</v>
      </c>
      <c r="F38" s="29">
        <f t="shared" si="3"/>
        <v>15500</v>
      </c>
      <c r="G38" s="30">
        <f>F38-22.8</f>
        <v>15477.2</v>
      </c>
      <c r="H38" s="31" t="e">
        <f>E38+#REF!</f>
        <v>#REF!</v>
      </c>
      <c r="I38" s="19"/>
      <c r="J38" s="20"/>
      <c r="K38" s="50">
        <v>642.8</v>
      </c>
      <c r="L38" s="32">
        <v>16377.9</v>
      </c>
    </row>
    <row r="39" spans="1:12" ht="24" customHeight="1">
      <c r="A39" s="33" t="s">
        <v>63</v>
      </c>
      <c r="B39" s="38" t="s">
        <v>64</v>
      </c>
      <c r="C39" s="35">
        <f>C40</f>
        <v>11900</v>
      </c>
      <c r="D39" s="36">
        <f>D40</f>
        <v>0</v>
      </c>
      <c r="E39" s="29">
        <f t="shared" si="2"/>
        <v>11900</v>
      </c>
      <c r="F39" s="29">
        <f t="shared" si="3"/>
        <v>11900</v>
      </c>
      <c r="G39" s="30">
        <f aca="true" t="shared" si="4" ref="G39:G48">F39</f>
        <v>11900</v>
      </c>
      <c r="H39" s="31" t="e">
        <f>E39+#REF!</f>
        <v>#REF!</v>
      </c>
      <c r="I39" s="19"/>
      <c r="J39" s="20"/>
      <c r="K39" s="36">
        <f>K40</f>
        <v>-3500</v>
      </c>
      <c r="L39" s="32">
        <f>L40</f>
        <v>8588.4</v>
      </c>
    </row>
    <row r="40" spans="1:12" ht="46.5" customHeight="1">
      <c r="A40" s="46" t="s">
        <v>65</v>
      </c>
      <c r="B40" s="38" t="s">
        <v>66</v>
      </c>
      <c r="C40" s="35">
        <f>9000+2900</f>
        <v>11900</v>
      </c>
      <c r="D40" s="36">
        <v>0</v>
      </c>
      <c r="E40" s="29">
        <f t="shared" si="2"/>
        <v>11900</v>
      </c>
      <c r="F40" s="29">
        <f t="shared" si="3"/>
        <v>11900</v>
      </c>
      <c r="G40" s="30">
        <f t="shared" si="4"/>
        <v>11900</v>
      </c>
      <c r="H40" s="31" t="e">
        <f>E40+#REF!</f>
        <v>#REF!</v>
      </c>
      <c r="I40" s="19"/>
      <c r="J40" s="20"/>
      <c r="K40" s="36">
        <v>-3500</v>
      </c>
      <c r="L40" s="32">
        <v>8588.4</v>
      </c>
    </row>
    <row r="41" spans="1:12" ht="47.25">
      <c r="A41" s="25" t="s">
        <v>67</v>
      </c>
      <c r="B41" s="44" t="s">
        <v>68</v>
      </c>
      <c r="C41" s="27">
        <f>C42+C52</f>
        <v>14866.7</v>
      </c>
      <c r="D41" s="28">
        <f>D42+D52</f>
        <v>0</v>
      </c>
      <c r="E41" s="29">
        <f t="shared" si="2"/>
        <v>14866.7</v>
      </c>
      <c r="F41" s="29">
        <f t="shared" si="3"/>
        <v>14866.7</v>
      </c>
      <c r="G41" s="30">
        <f t="shared" si="4"/>
        <v>14866.7</v>
      </c>
      <c r="H41" s="31" t="e">
        <f>E41+#REF!</f>
        <v>#REF!</v>
      </c>
      <c r="I41" s="19"/>
      <c r="J41" s="20"/>
      <c r="K41" s="28">
        <f>K42+K52</f>
        <v>-6780.400000000001</v>
      </c>
      <c r="L41" s="32">
        <f>L42+L52</f>
        <v>6793.400000000001</v>
      </c>
    </row>
    <row r="42" spans="1:12" ht="110.25" customHeight="1">
      <c r="A42" s="25" t="s">
        <v>69</v>
      </c>
      <c r="B42" s="38" t="s">
        <v>70</v>
      </c>
      <c r="C42" s="35">
        <f>C44+C48+C45</f>
        <v>13566.7</v>
      </c>
      <c r="D42" s="36">
        <f>D44+D48</f>
        <v>0</v>
      </c>
      <c r="E42" s="29">
        <f t="shared" si="2"/>
        <v>13566.7</v>
      </c>
      <c r="F42" s="29">
        <f t="shared" si="3"/>
        <v>13566.7</v>
      </c>
      <c r="G42" s="30">
        <f t="shared" si="4"/>
        <v>13566.7</v>
      </c>
      <c r="H42" s="31" t="e">
        <f>E42+#REF!</f>
        <v>#REF!</v>
      </c>
      <c r="I42" s="19"/>
      <c r="J42" s="20"/>
      <c r="K42" s="36">
        <f>K43+K45+K47</f>
        <v>-7230.400000000001</v>
      </c>
      <c r="L42" s="32">
        <f>L43+L45+L47+L49</f>
        <v>4992.6</v>
      </c>
    </row>
    <row r="43" spans="1:12" ht="94.5">
      <c r="A43" s="33" t="s">
        <v>71</v>
      </c>
      <c r="B43" s="38" t="s">
        <v>72</v>
      </c>
      <c r="C43" s="35">
        <f>C44</f>
        <v>2900</v>
      </c>
      <c r="D43" s="36">
        <f>D44</f>
        <v>0</v>
      </c>
      <c r="E43" s="29">
        <f t="shared" si="2"/>
        <v>2900</v>
      </c>
      <c r="F43" s="29">
        <f t="shared" si="3"/>
        <v>2900</v>
      </c>
      <c r="G43" s="30">
        <f t="shared" si="4"/>
        <v>2900</v>
      </c>
      <c r="H43" s="31" t="e">
        <f>E43+#REF!</f>
        <v>#REF!</v>
      </c>
      <c r="I43" s="19"/>
      <c r="J43" s="20"/>
      <c r="K43" s="36">
        <f>K44</f>
        <v>550</v>
      </c>
      <c r="L43" s="32">
        <f>L44</f>
        <v>3242.5</v>
      </c>
    </row>
    <row r="44" spans="1:12" ht="110.25">
      <c r="A44" s="46" t="s">
        <v>73</v>
      </c>
      <c r="B44" s="38" t="s">
        <v>74</v>
      </c>
      <c r="C44" s="35">
        <f>2200+700</f>
        <v>2900</v>
      </c>
      <c r="D44" s="36">
        <v>0</v>
      </c>
      <c r="E44" s="29">
        <f t="shared" si="2"/>
        <v>2900</v>
      </c>
      <c r="F44" s="29">
        <f t="shared" si="3"/>
        <v>2900</v>
      </c>
      <c r="G44" s="30">
        <f t="shared" si="4"/>
        <v>2900</v>
      </c>
      <c r="H44" s="31" t="e">
        <f>E44+#REF!</f>
        <v>#REF!</v>
      </c>
      <c r="I44" s="19"/>
      <c r="J44" s="20"/>
      <c r="K44" s="36">
        <v>550</v>
      </c>
      <c r="L44" s="32">
        <v>3242.5</v>
      </c>
    </row>
    <row r="45" spans="1:12" ht="110.25">
      <c r="A45" s="33" t="s">
        <v>75</v>
      </c>
      <c r="B45" s="51" t="s">
        <v>76</v>
      </c>
      <c r="C45" s="35">
        <f>C46</f>
        <v>3091.6</v>
      </c>
      <c r="D45" s="35">
        <f>D46</f>
        <v>0</v>
      </c>
      <c r="E45" s="29">
        <f t="shared" si="2"/>
        <v>3091.6</v>
      </c>
      <c r="F45" s="29">
        <f t="shared" si="3"/>
        <v>3091.6</v>
      </c>
      <c r="G45" s="30">
        <f t="shared" si="4"/>
        <v>3091.6</v>
      </c>
      <c r="H45" s="31" t="e">
        <f>E45+#REF!</f>
        <v>#REF!</v>
      </c>
      <c r="I45" s="19"/>
      <c r="J45" s="20"/>
      <c r="K45" s="19">
        <f>K46</f>
        <v>-2723.3</v>
      </c>
      <c r="L45" s="32">
        <f>L46</f>
        <v>368.9</v>
      </c>
    </row>
    <row r="46" spans="1:12" ht="116.25" customHeight="1">
      <c r="A46" s="33" t="s">
        <v>77</v>
      </c>
      <c r="B46" s="51" t="s">
        <v>78</v>
      </c>
      <c r="C46" s="35">
        <f>260+340+2491.6</f>
        <v>3091.6</v>
      </c>
      <c r="D46" s="36">
        <v>0</v>
      </c>
      <c r="E46" s="29">
        <f t="shared" si="2"/>
        <v>3091.6</v>
      </c>
      <c r="F46" s="29">
        <f t="shared" si="3"/>
        <v>3091.6</v>
      </c>
      <c r="G46" s="30">
        <f t="shared" si="4"/>
        <v>3091.6</v>
      </c>
      <c r="H46" s="31" t="e">
        <f>E46+#REF!</f>
        <v>#REF!</v>
      </c>
      <c r="I46" s="19"/>
      <c r="J46" s="20"/>
      <c r="K46" s="19">
        <v>-2723.3</v>
      </c>
      <c r="L46" s="52">
        <v>368.9</v>
      </c>
    </row>
    <row r="47" spans="1:12" ht="110.25">
      <c r="A47" s="33" t="s">
        <v>79</v>
      </c>
      <c r="B47" s="38" t="s">
        <v>80</v>
      </c>
      <c r="C47" s="35">
        <f>C48</f>
        <v>7575.1</v>
      </c>
      <c r="D47" s="35">
        <f>D48</f>
        <v>0</v>
      </c>
      <c r="E47" s="29">
        <f t="shared" si="2"/>
        <v>7575.1</v>
      </c>
      <c r="F47" s="29">
        <f t="shared" si="3"/>
        <v>7575.1</v>
      </c>
      <c r="G47" s="30">
        <f t="shared" si="4"/>
        <v>7575.1</v>
      </c>
      <c r="H47" s="31" t="e">
        <f>E47+#REF!</f>
        <v>#REF!</v>
      </c>
      <c r="I47" s="19"/>
      <c r="J47" s="20"/>
      <c r="K47" s="19">
        <f>K48</f>
        <v>-5057.1</v>
      </c>
      <c r="L47" s="32">
        <f>L48</f>
        <v>1381.1</v>
      </c>
    </row>
    <row r="48" spans="1:12" ht="104.25" customHeight="1">
      <c r="A48" s="33" t="s">
        <v>81</v>
      </c>
      <c r="B48" s="38" t="s">
        <v>82</v>
      </c>
      <c r="C48" s="35">
        <f>775.1+6800</f>
        <v>7575.1</v>
      </c>
      <c r="D48" s="36">
        <v>0</v>
      </c>
      <c r="E48" s="29">
        <f t="shared" si="2"/>
        <v>7575.1</v>
      </c>
      <c r="F48" s="29">
        <f>D48+E48-1143</f>
        <v>6432.1</v>
      </c>
      <c r="G48" s="30">
        <f t="shared" si="4"/>
        <v>6432.1</v>
      </c>
      <c r="H48" s="31" t="e">
        <f>E48+#REF!</f>
        <v>#REF!</v>
      </c>
      <c r="I48" s="19"/>
      <c r="J48" s="20"/>
      <c r="K48" s="19">
        <v>-5057.1</v>
      </c>
      <c r="L48" s="52">
        <v>1381.1</v>
      </c>
    </row>
    <row r="49" spans="1:12" ht="63" customHeight="1">
      <c r="A49" s="33" t="s">
        <v>83</v>
      </c>
      <c r="B49" s="38" t="s">
        <v>84</v>
      </c>
      <c r="C49" s="35"/>
      <c r="D49" s="36"/>
      <c r="E49" s="29"/>
      <c r="F49" s="29"/>
      <c r="G49" s="30"/>
      <c r="H49" s="31"/>
      <c r="I49" s="19"/>
      <c r="J49" s="20"/>
      <c r="K49" s="19"/>
      <c r="L49" s="53">
        <f>L50</f>
        <v>0.1</v>
      </c>
    </row>
    <row r="50" spans="1:12" ht="55.5" customHeight="1">
      <c r="A50" s="33" t="s">
        <v>85</v>
      </c>
      <c r="B50" s="38" t="s">
        <v>86</v>
      </c>
      <c r="C50" s="35"/>
      <c r="D50" s="36"/>
      <c r="E50" s="29"/>
      <c r="F50" s="29"/>
      <c r="G50" s="30"/>
      <c r="H50" s="31"/>
      <c r="I50" s="19"/>
      <c r="J50" s="20"/>
      <c r="K50" s="19"/>
      <c r="L50" s="52">
        <f>L51</f>
        <v>0.1</v>
      </c>
    </row>
    <row r="51" spans="1:12" ht="135" customHeight="1">
      <c r="A51" s="33" t="s">
        <v>87</v>
      </c>
      <c r="B51" s="38" t="s">
        <v>88</v>
      </c>
      <c r="C51" s="35"/>
      <c r="D51" s="36"/>
      <c r="E51" s="29"/>
      <c r="F51" s="29"/>
      <c r="G51" s="30"/>
      <c r="H51" s="31"/>
      <c r="I51" s="19"/>
      <c r="J51" s="20"/>
      <c r="K51" s="19"/>
      <c r="L51" s="52">
        <v>0.1</v>
      </c>
    </row>
    <row r="52" spans="1:12" ht="101.25" customHeight="1">
      <c r="A52" s="33" t="s">
        <v>89</v>
      </c>
      <c r="B52" s="38" t="s">
        <v>90</v>
      </c>
      <c r="C52" s="35">
        <f>C54</f>
        <v>1300</v>
      </c>
      <c r="D52" s="35">
        <f>D54</f>
        <v>0</v>
      </c>
      <c r="E52" s="29">
        <f aca="true" t="shared" si="5" ref="E52:E59">C52+D52</f>
        <v>1300</v>
      </c>
      <c r="F52" s="29">
        <f aca="true" t="shared" si="6" ref="F52:F58">D52+E52</f>
        <v>1300</v>
      </c>
      <c r="G52" s="30">
        <f aca="true" t="shared" si="7" ref="G52:G64">F52</f>
        <v>1300</v>
      </c>
      <c r="H52" s="31" t="e">
        <f>E52+#REF!</f>
        <v>#REF!</v>
      </c>
      <c r="I52" s="19"/>
      <c r="J52" s="20"/>
      <c r="K52" s="36">
        <f>K53</f>
        <v>450</v>
      </c>
      <c r="L52" s="32">
        <f>L54</f>
        <v>1800.8</v>
      </c>
    </row>
    <row r="53" spans="1:12" ht="110.25">
      <c r="A53" s="33" t="s">
        <v>91</v>
      </c>
      <c r="B53" s="38" t="s">
        <v>92</v>
      </c>
      <c r="C53" s="35">
        <f>C54</f>
        <v>1300</v>
      </c>
      <c r="D53" s="35">
        <f>D54</f>
        <v>0</v>
      </c>
      <c r="E53" s="29">
        <f t="shared" si="5"/>
        <v>1300</v>
      </c>
      <c r="F53" s="29">
        <f t="shared" si="6"/>
        <v>1300</v>
      </c>
      <c r="G53" s="30">
        <f t="shared" si="7"/>
        <v>1300</v>
      </c>
      <c r="H53" s="31" t="e">
        <f>E53+#REF!</f>
        <v>#REF!</v>
      </c>
      <c r="I53" s="19"/>
      <c r="J53" s="20"/>
      <c r="K53" s="36">
        <f>K54</f>
        <v>450</v>
      </c>
      <c r="L53" s="32">
        <f>L54</f>
        <v>1800.8</v>
      </c>
    </row>
    <row r="54" spans="1:12" ht="115.5" customHeight="1">
      <c r="A54" s="33" t="s">
        <v>93</v>
      </c>
      <c r="B54" s="46" t="s">
        <v>94</v>
      </c>
      <c r="C54" s="54">
        <f>1000+300</f>
        <v>1300</v>
      </c>
      <c r="D54" s="35">
        <v>0</v>
      </c>
      <c r="E54" s="29">
        <f t="shared" si="5"/>
        <v>1300</v>
      </c>
      <c r="F54" s="29">
        <f t="shared" si="6"/>
        <v>1300</v>
      </c>
      <c r="G54" s="30">
        <f t="shared" si="7"/>
        <v>1300</v>
      </c>
      <c r="H54" s="31" t="e">
        <f>E54+#REF!</f>
        <v>#REF!</v>
      </c>
      <c r="I54" s="19"/>
      <c r="J54" s="20"/>
      <c r="K54" s="36">
        <v>450</v>
      </c>
      <c r="L54" s="32">
        <v>1800.8</v>
      </c>
    </row>
    <row r="55" spans="1:12" ht="47.25">
      <c r="A55" s="25" t="s">
        <v>95</v>
      </c>
      <c r="B55" s="55" t="s">
        <v>96</v>
      </c>
      <c r="C55" s="27">
        <f>C56</f>
        <v>240</v>
      </c>
      <c r="D55" s="28">
        <f>D56</f>
        <v>0</v>
      </c>
      <c r="E55" s="29">
        <f t="shared" si="5"/>
        <v>240</v>
      </c>
      <c r="F55" s="29">
        <f t="shared" si="6"/>
        <v>240</v>
      </c>
      <c r="G55" s="30">
        <f t="shared" si="7"/>
        <v>240</v>
      </c>
      <c r="H55" s="31" t="e">
        <f>E55+#REF!</f>
        <v>#REF!</v>
      </c>
      <c r="I55" s="19"/>
      <c r="J55" s="20"/>
      <c r="K55" s="28">
        <f>K56</f>
        <v>40</v>
      </c>
      <c r="L55" s="32">
        <f>L56</f>
        <v>274.9</v>
      </c>
    </row>
    <row r="56" spans="1:12" ht="30" customHeight="1">
      <c r="A56" s="33" t="s">
        <v>97</v>
      </c>
      <c r="B56" s="46" t="s">
        <v>98</v>
      </c>
      <c r="C56" s="35">
        <f>C57</f>
        <v>240</v>
      </c>
      <c r="D56" s="36">
        <f>D57</f>
        <v>0</v>
      </c>
      <c r="E56" s="29">
        <f t="shared" si="5"/>
        <v>240</v>
      </c>
      <c r="F56" s="29">
        <f t="shared" si="6"/>
        <v>240</v>
      </c>
      <c r="G56" s="30">
        <f t="shared" si="7"/>
        <v>240</v>
      </c>
      <c r="H56" s="31" t="e">
        <f>E56+#REF!</f>
        <v>#REF!</v>
      </c>
      <c r="I56" s="19"/>
      <c r="J56" s="20"/>
      <c r="K56" s="36">
        <f>K57</f>
        <v>40</v>
      </c>
      <c r="L56" s="32">
        <f>L57</f>
        <v>274.9</v>
      </c>
    </row>
    <row r="57" spans="1:12" ht="33" customHeight="1">
      <c r="A57" s="33" t="s">
        <v>99</v>
      </c>
      <c r="B57" s="46" t="s">
        <v>100</v>
      </c>
      <c r="C57" s="35">
        <f>C58</f>
        <v>240</v>
      </c>
      <c r="D57" s="36">
        <f>D58</f>
        <v>0</v>
      </c>
      <c r="E57" s="29">
        <f t="shared" si="5"/>
        <v>240</v>
      </c>
      <c r="F57" s="29">
        <f t="shared" si="6"/>
        <v>240</v>
      </c>
      <c r="G57" s="30">
        <f t="shared" si="7"/>
        <v>240</v>
      </c>
      <c r="H57" s="31" t="e">
        <f>E57+#REF!</f>
        <v>#REF!</v>
      </c>
      <c r="I57" s="19"/>
      <c r="J57" s="20"/>
      <c r="K57" s="36">
        <f>K58</f>
        <v>40</v>
      </c>
      <c r="L57" s="32">
        <f>L58</f>
        <v>274.9</v>
      </c>
    </row>
    <row r="58" spans="1:12" ht="33" customHeight="1">
      <c r="A58" s="33" t="s">
        <v>101</v>
      </c>
      <c r="B58" s="46" t="s">
        <v>102</v>
      </c>
      <c r="C58" s="35">
        <v>240</v>
      </c>
      <c r="D58" s="36">
        <v>0</v>
      </c>
      <c r="E58" s="29">
        <f t="shared" si="5"/>
        <v>240</v>
      </c>
      <c r="F58" s="29">
        <f t="shared" si="6"/>
        <v>240</v>
      </c>
      <c r="G58" s="30">
        <f t="shared" si="7"/>
        <v>240</v>
      </c>
      <c r="H58" s="31" t="e">
        <f>E58+#REF!</f>
        <v>#REF!</v>
      </c>
      <c r="I58" s="19"/>
      <c r="J58" s="20"/>
      <c r="K58" s="56">
        <v>40</v>
      </c>
      <c r="L58" s="32">
        <v>274.9</v>
      </c>
    </row>
    <row r="59" spans="1:12" ht="31.5">
      <c r="A59" s="25" t="s">
        <v>103</v>
      </c>
      <c r="B59" s="44" t="s">
        <v>104</v>
      </c>
      <c r="C59" s="27">
        <f>C63</f>
        <v>600</v>
      </c>
      <c r="D59" s="27">
        <f>D63</f>
        <v>0</v>
      </c>
      <c r="E59" s="29">
        <f t="shared" si="5"/>
        <v>600</v>
      </c>
      <c r="F59" s="29">
        <f>F60+F63</f>
        <v>1743</v>
      </c>
      <c r="G59" s="30">
        <f t="shared" si="7"/>
        <v>1743</v>
      </c>
      <c r="H59" s="31" t="e">
        <f>E59+#REF!</f>
        <v>#REF!</v>
      </c>
      <c r="I59" s="19"/>
      <c r="J59" s="20"/>
      <c r="K59" s="28">
        <f>K60+K63</f>
        <v>497.7</v>
      </c>
      <c r="L59" s="32">
        <f>L60+L63</f>
        <v>2165.9</v>
      </c>
    </row>
    <row r="60" spans="1:12" ht="133.5" customHeight="1">
      <c r="A60" s="25" t="s">
        <v>105</v>
      </c>
      <c r="B60" s="44" t="s">
        <v>106</v>
      </c>
      <c r="C60" s="27"/>
      <c r="D60" s="27"/>
      <c r="E60" s="29"/>
      <c r="F60" s="29">
        <f>F61</f>
        <v>1143</v>
      </c>
      <c r="G60" s="30">
        <f t="shared" si="7"/>
        <v>1143</v>
      </c>
      <c r="H60" s="31"/>
      <c r="I60" s="19"/>
      <c r="J60" s="20"/>
      <c r="K60" s="19">
        <v>0</v>
      </c>
      <c r="L60" s="32">
        <f>G60+K60</f>
        <v>1143</v>
      </c>
    </row>
    <row r="61" spans="1:12" ht="126">
      <c r="A61" s="33" t="s">
        <v>107</v>
      </c>
      <c r="B61" s="38" t="s">
        <v>108</v>
      </c>
      <c r="C61" s="27"/>
      <c r="D61" s="27"/>
      <c r="E61" s="29"/>
      <c r="F61" s="29">
        <f>F62</f>
        <v>1143</v>
      </c>
      <c r="G61" s="30">
        <f t="shared" si="7"/>
        <v>1143</v>
      </c>
      <c r="H61" s="31"/>
      <c r="I61" s="19"/>
      <c r="J61" s="20"/>
      <c r="K61" s="19">
        <v>0</v>
      </c>
      <c r="L61" s="32">
        <f>G61+K61</f>
        <v>1143</v>
      </c>
    </row>
    <row r="62" spans="1:12" ht="79.5" customHeight="1">
      <c r="A62" s="33" t="s">
        <v>109</v>
      </c>
      <c r="B62" s="38" t="s">
        <v>110</v>
      </c>
      <c r="C62" s="27"/>
      <c r="D62" s="27"/>
      <c r="E62" s="29"/>
      <c r="F62" s="29">
        <v>1143</v>
      </c>
      <c r="G62" s="30">
        <f t="shared" si="7"/>
        <v>1143</v>
      </c>
      <c r="H62" s="31"/>
      <c r="I62" s="19"/>
      <c r="J62" s="20"/>
      <c r="K62" s="19">
        <v>0</v>
      </c>
      <c r="L62" s="32">
        <f>G62+K62</f>
        <v>1143</v>
      </c>
    </row>
    <row r="63" spans="1:12" ht="78.75">
      <c r="A63" s="33" t="s">
        <v>111</v>
      </c>
      <c r="B63" s="38" t="s">
        <v>112</v>
      </c>
      <c r="C63" s="35">
        <f>C64</f>
        <v>600</v>
      </c>
      <c r="D63" s="36">
        <f>D64</f>
        <v>0</v>
      </c>
      <c r="E63" s="29">
        <f>C63+D63</f>
        <v>600</v>
      </c>
      <c r="F63" s="29">
        <f>D63+E63</f>
        <v>600</v>
      </c>
      <c r="G63" s="30">
        <f t="shared" si="7"/>
        <v>600</v>
      </c>
      <c r="H63" s="31" t="e">
        <f>E63+#REF!</f>
        <v>#REF!</v>
      </c>
      <c r="I63" s="19"/>
      <c r="J63" s="20"/>
      <c r="K63" s="36">
        <f>K64</f>
        <v>497.7</v>
      </c>
      <c r="L63" s="32">
        <f>L64</f>
        <v>1022.9</v>
      </c>
    </row>
    <row r="64" spans="1:12" ht="67.5" customHeight="1">
      <c r="A64" s="33" t="s">
        <v>113</v>
      </c>
      <c r="B64" s="38" t="s">
        <v>114</v>
      </c>
      <c r="C64" s="35">
        <f>400+200</f>
        <v>600</v>
      </c>
      <c r="D64" s="36">
        <v>0</v>
      </c>
      <c r="E64" s="29">
        <f>C64+D64</f>
        <v>600</v>
      </c>
      <c r="F64" s="29">
        <f>D64+E64</f>
        <v>600</v>
      </c>
      <c r="G64" s="30">
        <f t="shared" si="7"/>
        <v>600</v>
      </c>
      <c r="H64" s="31" t="e">
        <f>E64+#REF!</f>
        <v>#REF!</v>
      </c>
      <c r="I64" s="19"/>
      <c r="J64" s="20"/>
      <c r="K64" s="36">
        <v>497.7</v>
      </c>
      <c r="L64" s="32">
        <v>1022.9</v>
      </c>
    </row>
    <row r="65" spans="1:12" ht="15.75">
      <c r="A65" s="57" t="s">
        <v>115</v>
      </c>
      <c r="B65" s="44" t="s">
        <v>116</v>
      </c>
      <c r="C65" s="27">
        <f>C66</f>
        <v>100</v>
      </c>
      <c r="D65" s="27">
        <f>D66</f>
        <v>0</v>
      </c>
      <c r="E65" s="29">
        <f>C65+D65</f>
        <v>100</v>
      </c>
      <c r="F65" s="29">
        <f>D65+E65</f>
        <v>100</v>
      </c>
      <c r="G65" s="30">
        <f>G66+G68</f>
        <v>100</v>
      </c>
      <c r="H65" s="31" t="e">
        <f>E65+#REF!</f>
        <v>#REF!</v>
      </c>
      <c r="I65" s="19"/>
      <c r="J65" s="20"/>
      <c r="K65" s="28">
        <f>K66+K68</f>
        <v>120.4</v>
      </c>
      <c r="L65" s="32">
        <f>L66+L68</f>
        <v>221.10000000000002</v>
      </c>
    </row>
    <row r="66" spans="1:12" ht="47.25" customHeight="1">
      <c r="A66" s="58" t="s">
        <v>117</v>
      </c>
      <c r="B66" s="59" t="s">
        <v>118</v>
      </c>
      <c r="C66" s="35">
        <f>C67</f>
        <v>100</v>
      </c>
      <c r="D66" s="36">
        <f>D67</f>
        <v>0</v>
      </c>
      <c r="E66" s="29">
        <f>C66+D66</f>
        <v>100</v>
      </c>
      <c r="F66" s="29">
        <f>D66+E66</f>
        <v>100</v>
      </c>
      <c r="G66" s="30">
        <f>G67</f>
        <v>88.3</v>
      </c>
      <c r="H66" s="31" t="e">
        <f>E66+#REF!</f>
        <v>#REF!</v>
      </c>
      <c r="I66" s="19"/>
      <c r="J66" s="20"/>
      <c r="K66" s="19">
        <f>K67</f>
        <v>-54.5</v>
      </c>
      <c r="L66" s="32">
        <f>G66+K66</f>
        <v>33.8</v>
      </c>
    </row>
    <row r="67" spans="1:12" ht="65.25" customHeight="1">
      <c r="A67" s="58" t="s">
        <v>119</v>
      </c>
      <c r="B67" s="51" t="s">
        <v>120</v>
      </c>
      <c r="C67" s="35">
        <v>100</v>
      </c>
      <c r="D67" s="36">
        <v>0</v>
      </c>
      <c r="E67" s="29">
        <f>C67+D67</f>
        <v>100</v>
      </c>
      <c r="F67" s="29">
        <f>D67+E67</f>
        <v>100</v>
      </c>
      <c r="G67" s="30">
        <f>F67-11.7</f>
        <v>88.3</v>
      </c>
      <c r="H67" s="31" t="e">
        <f>E67+#REF!</f>
        <v>#REF!</v>
      </c>
      <c r="I67" s="19"/>
      <c r="J67" s="20"/>
      <c r="K67" s="19">
        <v>-54.5</v>
      </c>
      <c r="L67" s="32">
        <f>G67+K67</f>
        <v>33.8</v>
      </c>
    </row>
    <row r="68" spans="1:12" ht="173.25">
      <c r="A68" s="60" t="s">
        <v>121</v>
      </c>
      <c r="B68" s="61" t="s">
        <v>122</v>
      </c>
      <c r="C68" s="27"/>
      <c r="D68" s="28"/>
      <c r="E68" s="29"/>
      <c r="F68" s="29"/>
      <c r="G68" s="30">
        <f>G69</f>
        <v>11.7</v>
      </c>
      <c r="H68" s="31"/>
      <c r="I68" s="19"/>
      <c r="J68" s="20"/>
      <c r="K68" s="28">
        <f>K69</f>
        <v>174.9</v>
      </c>
      <c r="L68" s="32">
        <f>L69</f>
        <v>187.3</v>
      </c>
    </row>
    <row r="69" spans="1:12" ht="78.75">
      <c r="A69" s="58" t="s">
        <v>123</v>
      </c>
      <c r="B69" s="51" t="s">
        <v>124</v>
      </c>
      <c r="C69" s="35"/>
      <c r="D69" s="36"/>
      <c r="E69" s="29"/>
      <c r="F69" s="29"/>
      <c r="G69" s="62">
        <f>G70</f>
        <v>11.7</v>
      </c>
      <c r="H69" s="31"/>
      <c r="I69" s="19"/>
      <c r="J69" s="20"/>
      <c r="K69" s="36">
        <f>K70</f>
        <v>174.9</v>
      </c>
      <c r="L69" s="32">
        <f>L70</f>
        <v>187.3</v>
      </c>
    </row>
    <row r="70" spans="1:12" ht="97.5" customHeight="1">
      <c r="A70" s="58" t="s">
        <v>125</v>
      </c>
      <c r="B70" s="51" t="s">
        <v>126</v>
      </c>
      <c r="C70" s="35"/>
      <c r="D70" s="36"/>
      <c r="E70" s="29"/>
      <c r="F70" s="29"/>
      <c r="G70" s="62">
        <v>11.7</v>
      </c>
      <c r="H70" s="31"/>
      <c r="I70" s="19"/>
      <c r="J70" s="20"/>
      <c r="K70" s="36">
        <f>167.5+7.4</f>
        <v>174.9</v>
      </c>
      <c r="L70" s="32">
        <v>187.3</v>
      </c>
    </row>
    <row r="71" spans="1:12" ht="37.5" customHeight="1">
      <c r="A71" s="60" t="s">
        <v>127</v>
      </c>
      <c r="B71" s="61" t="s">
        <v>128</v>
      </c>
      <c r="C71" s="27"/>
      <c r="D71" s="28"/>
      <c r="E71" s="29"/>
      <c r="F71" s="29"/>
      <c r="G71" s="30"/>
      <c r="H71" s="31"/>
      <c r="I71" s="63"/>
      <c r="J71" s="64"/>
      <c r="K71" s="28"/>
      <c r="L71" s="32">
        <f>L72</f>
        <v>-1.5</v>
      </c>
    </row>
    <row r="72" spans="1:12" ht="37.5" customHeight="1">
      <c r="A72" s="58" t="s">
        <v>129</v>
      </c>
      <c r="B72" s="51" t="s">
        <v>130</v>
      </c>
      <c r="C72" s="35"/>
      <c r="D72" s="36"/>
      <c r="E72" s="29"/>
      <c r="F72" s="29"/>
      <c r="G72" s="62"/>
      <c r="H72" s="31"/>
      <c r="I72" s="19"/>
      <c r="J72" s="20"/>
      <c r="K72" s="36"/>
      <c r="L72" s="32">
        <f>L73</f>
        <v>-1.5</v>
      </c>
    </row>
    <row r="73" spans="1:12" ht="43.5" customHeight="1">
      <c r="A73" s="58" t="s">
        <v>131</v>
      </c>
      <c r="B73" s="51" t="s">
        <v>132</v>
      </c>
      <c r="C73" s="35"/>
      <c r="D73" s="36"/>
      <c r="E73" s="29"/>
      <c r="F73" s="29"/>
      <c r="G73" s="62"/>
      <c r="H73" s="31"/>
      <c r="I73" s="19"/>
      <c r="J73" s="20"/>
      <c r="K73" s="36"/>
      <c r="L73" s="32">
        <v>-1.5</v>
      </c>
    </row>
    <row r="74" spans="1:14" ht="15.75">
      <c r="A74" s="25" t="s">
        <v>133</v>
      </c>
      <c r="B74" s="44" t="s">
        <v>134</v>
      </c>
      <c r="C74" s="27">
        <f>C75+C103+C106</f>
        <v>172367.1</v>
      </c>
      <c r="D74" s="30">
        <f>D75+D112+D106+D118</f>
        <v>4547.649030000003</v>
      </c>
      <c r="E74" s="65">
        <f>C74+D74</f>
        <v>176914.74903</v>
      </c>
      <c r="F74" s="65">
        <f>F75+F112+F118</f>
        <v>240718.33409999998</v>
      </c>
      <c r="G74" s="30">
        <f>G75+G112+G115+G118</f>
        <v>241115.30857999998</v>
      </c>
      <c r="H74" s="66" t="e">
        <f>E74+#REF!</f>
        <v>#REF!</v>
      </c>
      <c r="I74" s="19"/>
      <c r="J74" s="20"/>
      <c r="K74" s="28">
        <f>K75+K115</f>
        <v>123396.6</v>
      </c>
      <c r="L74" s="32">
        <f>L75+L112+L115+L118</f>
        <v>350408.19999999995</v>
      </c>
      <c r="N74" s="67"/>
    </row>
    <row r="75" spans="1:14" ht="35.25" customHeight="1">
      <c r="A75" s="33" t="s">
        <v>135</v>
      </c>
      <c r="B75" s="38" t="s">
        <v>136</v>
      </c>
      <c r="C75" s="27">
        <f>C76+C81</f>
        <v>157179.6</v>
      </c>
      <c r="D75" s="27">
        <f>D76+D81</f>
        <v>316.8000000000029</v>
      </c>
      <c r="E75" s="29">
        <f>C75+D75</f>
        <v>157496.40000000002</v>
      </c>
      <c r="F75" s="29">
        <f>F76+F81+F103+F106</f>
        <v>241218.8</v>
      </c>
      <c r="G75" s="30">
        <f>G76+G81+G103+G106</f>
        <v>241287.947</v>
      </c>
      <c r="H75" s="66" t="e">
        <f>E75+#REF!</f>
        <v>#REF!</v>
      </c>
      <c r="I75" s="19"/>
      <c r="J75" s="20"/>
      <c r="K75" s="36">
        <f>K76+K89+K97+K106+K81</f>
        <v>123318.6</v>
      </c>
      <c r="L75" s="32">
        <f>L76+L81+L103+L106</f>
        <v>350442.39999999997</v>
      </c>
      <c r="N75" s="68"/>
    </row>
    <row r="76" spans="1:12" ht="31.5">
      <c r="A76" s="25" t="s">
        <v>137</v>
      </c>
      <c r="B76" s="44" t="s">
        <v>138</v>
      </c>
      <c r="C76" s="27">
        <f>C79</f>
        <v>4916.8</v>
      </c>
      <c r="D76" s="28">
        <f>D79</f>
        <v>0</v>
      </c>
      <c r="E76" s="29">
        <f>C76+D76</f>
        <v>4916.8</v>
      </c>
      <c r="F76" s="29">
        <f>D76+E76</f>
        <v>4916.8</v>
      </c>
      <c r="G76" s="30">
        <f>F76</f>
        <v>4916.8</v>
      </c>
      <c r="H76" s="66" t="e">
        <f>E76+#REF!</f>
        <v>#REF!</v>
      </c>
      <c r="I76" s="19"/>
      <c r="J76" s="20"/>
      <c r="K76" s="28">
        <f>K77</f>
        <v>719</v>
      </c>
      <c r="L76" s="32">
        <f>G76+K76</f>
        <v>5635.8</v>
      </c>
    </row>
    <row r="77" spans="1:12" ht="33" customHeight="1">
      <c r="A77" s="33" t="s">
        <v>139</v>
      </c>
      <c r="B77" s="38" t="s">
        <v>140</v>
      </c>
      <c r="C77" s="27"/>
      <c r="D77" s="28"/>
      <c r="E77" s="29"/>
      <c r="F77" s="29"/>
      <c r="G77" s="30"/>
      <c r="H77" s="66"/>
      <c r="I77" s="19"/>
      <c r="J77" s="20"/>
      <c r="K77" s="36">
        <f>K78</f>
        <v>719</v>
      </c>
      <c r="L77" s="32">
        <f>K77</f>
        <v>719</v>
      </c>
    </row>
    <row r="78" spans="1:12" ht="47.25">
      <c r="A78" s="33" t="s">
        <v>141</v>
      </c>
      <c r="B78" s="38" t="s">
        <v>142</v>
      </c>
      <c r="C78" s="27"/>
      <c r="D78" s="28"/>
      <c r="E78" s="29"/>
      <c r="F78" s="29"/>
      <c r="G78" s="30"/>
      <c r="H78" s="66"/>
      <c r="I78" s="19"/>
      <c r="J78" s="20"/>
      <c r="K78" s="36">
        <v>719</v>
      </c>
      <c r="L78" s="32">
        <f>K78</f>
        <v>719</v>
      </c>
    </row>
    <row r="79" spans="1:12" ht="63">
      <c r="A79" s="33" t="s">
        <v>143</v>
      </c>
      <c r="B79" s="38" t="s">
        <v>144</v>
      </c>
      <c r="C79" s="35">
        <f>C80</f>
        <v>4916.8</v>
      </c>
      <c r="D79" s="36">
        <f>D80</f>
        <v>0</v>
      </c>
      <c r="E79" s="29">
        <f aca="true" t="shared" si="8" ref="E79:E88">C79+D79</f>
        <v>4916.8</v>
      </c>
      <c r="F79" s="29">
        <f>D79+E79</f>
        <v>4916.8</v>
      </c>
      <c r="G79" s="30">
        <f>F79</f>
        <v>4916.8</v>
      </c>
      <c r="H79" s="66" t="e">
        <f>E79+#REF!</f>
        <v>#REF!</v>
      </c>
      <c r="I79" s="19"/>
      <c r="J79" s="20"/>
      <c r="K79" s="19"/>
      <c r="L79" s="32">
        <f>G79+K79</f>
        <v>4916.8</v>
      </c>
    </row>
    <row r="80" spans="1:12" ht="47.25">
      <c r="A80" s="33" t="s">
        <v>145</v>
      </c>
      <c r="B80" s="46" t="s">
        <v>146</v>
      </c>
      <c r="C80" s="35">
        <v>4916.8</v>
      </c>
      <c r="D80" s="36">
        <v>0</v>
      </c>
      <c r="E80" s="29">
        <f t="shared" si="8"/>
        <v>4916.8</v>
      </c>
      <c r="F80" s="29">
        <f>D80+E80</f>
        <v>4916.8</v>
      </c>
      <c r="G80" s="30">
        <f>F80</f>
        <v>4916.8</v>
      </c>
      <c r="H80" s="66" t="e">
        <f>E80+#REF!</f>
        <v>#REF!</v>
      </c>
      <c r="I80" s="19"/>
      <c r="J80" s="20"/>
      <c r="K80" s="19"/>
      <c r="L80" s="32">
        <f>G80+K80</f>
        <v>4916.8</v>
      </c>
    </row>
    <row r="81" spans="1:14" ht="47.25">
      <c r="A81" s="25" t="s">
        <v>147</v>
      </c>
      <c r="B81" s="44" t="s">
        <v>148</v>
      </c>
      <c r="C81" s="27">
        <f>C82+C84+C86+C91+C93+C95+C97</f>
        <v>152262.80000000002</v>
      </c>
      <c r="D81" s="27">
        <f>D82+D84+D86+D91+D93+D95+D97</f>
        <v>316.8000000000029</v>
      </c>
      <c r="E81" s="29">
        <f t="shared" si="8"/>
        <v>152579.60000000003</v>
      </c>
      <c r="F81" s="69">
        <f>F82+F84+F91+F86+F93+F95+F97</f>
        <v>216980.40000000002</v>
      </c>
      <c r="G81" s="30">
        <f>G82+G84+G86+G91+G93+G95+G97</f>
        <v>216980.40000000002</v>
      </c>
      <c r="H81" s="66" t="e">
        <f>E81+#REF!</f>
        <v>#REF!</v>
      </c>
      <c r="I81" s="19"/>
      <c r="J81" s="20"/>
      <c r="K81" s="28">
        <f>K82+K84+K86+K89+K91+K93+K95</f>
        <v>119152.8</v>
      </c>
      <c r="L81" s="32">
        <f>L82+L84+L86+L89+L91+L93+L95+L97</f>
        <v>322314.8</v>
      </c>
      <c r="N81" s="70"/>
    </row>
    <row r="82" spans="1:12" ht="47.25">
      <c r="A82" s="33" t="s">
        <v>149</v>
      </c>
      <c r="B82" s="42" t="s">
        <v>150</v>
      </c>
      <c r="C82" s="35">
        <f>C83</f>
        <v>33820</v>
      </c>
      <c r="D82" s="35">
        <f>D83</f>
        <v>0</v>
      </c>
      <c r="E82" s="29">
        <f t="shared" si="8"/>
        <v>33820</v>
      </c>
      <c r="F82" s="29">
        <f>F83</f>
        <v>33234.3</v>
      </c>
      <c r="G82" s="30">
        <f aca="true" t="shared" si="9" ref="G82:G88">F82</f>
        <v>33234.3</v>
      </c>
      <c r="H82" s="66" t="e">
        <f>E82+#REF!</f>
        <v>#REF!</v>
      </c>
      <c r="I82" s="19"/>
      <c r="J82" s="20"/>
      <c r="K82" s="19">
        <f>K83</f>
        <v>11424.6</v>
      </c>
      <c r="L82" s="32">
        <f>L83</f>
        <v>42010.8</v>
      </c>
    </row>
    <row r="83" spans="1:12" ht="47.25" customHeight="1">
      <c r="A83" s="33" t="s">
        <v>151</v>
      </c>
      <c r="B83" s="42" t="s">
        <v>152</v>
      </c>
      <c r="C83" s="35">
        <v>33820</v>
      </c>
      <c r="D83" s="36">
        <v>0</v>
      </c>
      <c r="E83" s="29">
        <f t="shared" si="8"/>
        <v>33820</v>
      </c>
      <c r="F83" s="29">
        <f>D83+E83-585.7</f>
        <v>33234.3</v>
      </c>
      <c r="G83" s="30">
        <f t="shared" si="9"/>
        <v>33234.3</v>
      </c>
      <c r="H83" s="66" t="e">
        <f>E83+#REF!</f>
        <v>#REF!</v>
      </c>
      <c r="I83" s="19"/>
      <c r="J83" s="20"/>
      <c r="K83" s="19">
        <v>11424.6</v>
      </c>
      <c r="L83" s="32">
        <v>42010.8</v>
      </c>
    </row>
    <row r="84" spans="1:12" ht="157.5">
      <c r="A84" s="58" t="s">
        <v>153</v>
      </c>
      <c r="B84" s="51" t="s">
        <v>154</v>
      </c>
      <c r="C84" s="35">
        <f>C85</f>
        <v>38012.8</v>
      </c>
      <c r="D84" s="35">
        <f>D85</f>
        <v>0</v>
      </c>
      <c r="E84" s="29">
        <f t="shared" si="8"/>
        <v>38012.8</v>
      </c>
      <c r="F84" s="29">
        <f>F85</f>
        <v>100605.4</v>
      </c>
      <c r="G84" s="30">
        <f t="shared" si="9"/>
        <v>100605.4</v>
      </c>
      <c r="H84" s="66" t="e">
        <f>E84+#REF!</f>
        <v>#REF!</v>
      </c>
      <c r="I84" s="19"/>
      <c r="J84" s="20"/>
      <c r="K84" s="19">
        <f>K85</f>
        <v>105982.4</v>
      </c>
      <c r="L84" s="32">
        <f>L85</f>
        <v>206191.6</v>
      </c>
    </row>
    <row r="85" spans="1:12" ht="159.75" customHeight="1">
      <c r="A85" s="58" t="s">
        <v>155</v>
      </c>
      <c r="B85" s="38" t="s">
        <v>156</v>
      </c>
      <c r="C85" s="35">
        <v>38012.8</v>
      </c>
      <c r="D85" s="36">
        <v>0</v>
      </c>
      <c r="E85" s="29">
        <f t="shared" si="8"/>
        <v>38012.8</v>
      </c>
      <c r="F85" s="29">
        <f>D85+E85+62592.6</f>
        <v>100605.4</v>
      </c>
      <c r="G85" s="30">
        <f t="shared" si="9"/>
        <v>100605.4</v>
      </c>
      <c r="H85" s="66" t="e">
        <f>E85+#REF!</f>
        <v>#REF!</v>
      </c>
      <c r="I85" s="19"/>
      <c r="J85" s="20"/>
      <c r="K85" s="19">
        <v>105982.4</v>
      </c>
      <c r="L85" s="32">
        <v>206191.6</v>
      </c>
    </row>
    <row r="86" spans="1:12" ht="125.25" customHeight="1">
      <c r="A86" s="58" t="s">
        <v>157</v>
      </c>
      <c r="B86" s="51" t="s">
        <v>158</v>
      </c>
      <c r="C86" s="35">
        <f>C87+C88</f>
        <v>21264.8</v>
      </c>
      <c r="D86" s="35">
        <f>D87+D88</f>
        <v>0</v>
      </c>
      <c r="E86" s="29">
        <f t="shared" si="8"/>
        <v>21264.8</v>
      </c>
      <c r="F86" s="29">
        <f>F87+F88</f>
        <v>22222.899999999998</v>
      </c>
      <c r="G86" s="30">
        <f t="shared" si="9"/>
        <v>22222.899999999998</v>
      </c>
      <c r="H86" s="66" t="e">
        <f>E86+#REF!</f>
        <v>#REF!</v>
      </c>
      <c r="I86" s="19"/>
      <c r="J86" s="20"/>
      <c r="K86" s="19">
        <f>K87+K88</f>
        <v>1622.2</v>
      </c>
      <c r="L86" s="32">
        <f>L87</f>
        <v>23766.3</v>
      </c>
    </row>
    <row r="87" spans="1:12" ht="123.75" customHeight="1">
      <c r="A87" s="58" t="s">
        <v>159</v>
      </c>
      <c r="B87" s="38" t="s">
        <v>160</v>
      </c>
      <c r="C87" s="35">
        <v>20683</v>
      </c>
      <c r="D87" s="36">
        <v>0</v>
      </c>
      <c r="E87" s="29">
        <f t="shared" si="8"/>
        <v>20683</v>
      </c>
      <c r="F87" s="29">
        <f>D87+E87+958.1</f>
        <v>21641.1</v>
      </c>
      <c r="G87" s="30">
        <f t="shared" si="9"/>
        <v>21641.1</v>
      </c>
      <c r="H87" s="66" t="e">
        <f>E87+#REF!</f>
        <v>#REF!</v>
      </c>
      <c r="I87" s="19"/>
      <c r="J87" s="20"/>
      <c r="K87" s="19">
        <v>0</v>
      </c>
      <c r="L87" s="32">
        <v>23766.3</v>
      </c>
    </row>
    <row r="88" spans="1:12" ht="119.25" customHeight="1" hidden="1">
      <c r="A88" s="58" t="s">
        <v>159</v>
      </c>
      <c r="B88" s="38" t="s">
        <v>160</v>
      </c>
      <c r="C88" s="35">
        <v>581.8</v>
      </c>
      <c r="D88" s="36">
        <v>0</v>
      </c>
      <c r="E88" s="29">
        <f t="shared" si="8"/>
        <v>581.8</v>
      </c>
      <c r="F88" s="29">
        <f>D88+E88</f>
        <v>581.8</v>
      </c>
      <c r="G88" s="30">
        <f t="shared" si="9"/>
        <v>581.8</v>
      </c>
      <c r="H88" s="66" t="e">
        <f>E88+#REF!</f>
        <v>#REF!</v>
      </c>
      <c r="I88" s="19"/>
      <c r="J88" s="20"/>
      <c r="K88" s="19">
        <v>1622.2</v>
      </c>
      <c r="L88" s="32">
        <v>0</v>
      </c>
    </row>
    <row r="89" spans="1:12" ht="39" customHeight="1">
      <c r="A89" s="58" t="s">
        <v>161</v>
      </c>
      <c r="B89" s="38" t="s">
        <v>162</v>
      </c>
      <c r="C89" s="35"/>
      <c r="D89" s="36"/>
      <c r="E89" s="29"/>
      <c r="F89" s="29"/>
      <c r="G89" s="30"/>
      <c r="H89" s="66"/>
      <c r="I89" s="19"/>
      <c r="J89" s="20"/>
      <c r="K89" s="36">
        <f>K90</f>
        <v>123.6</v>
      </c>
      <c r="L89" s="32">
        <f aca="true" t="shared" si="10" ref="L89:L96">G89+K89</f>
        <v>123.6</v>
      </c>
    </row>
    <row r="90" spans="1:12" ht="38.25" customHeight="1">
      <c r="A90" s="58" t="s">
        <v>163</v>
      </c>
      <c r="B90" s="38" t="s">
        <v>164</v>
      </c>
      <c r="C90" s="35"/>
      <c r="D90" s="36"/>
      <c r="E90" s="29"/>
      <c r="F90" s="29"/>
      <c r="G90" s="30"/>
      <c r="H90" s="66"/>
      <c r="I90" s="19"/>
      <c r="J90" s="20"/>
      <c r="K90" s="36">
        <v>123.6</v>
      </c>
      <c r="L90" s="32">
        <f t="shared" si="10"/>
        <v>123.6</v>
      </c>
    </row>
    <row r="91" spans="1:12" ht="41.25" customHeight="1">
      <c r="A91" s="58" t="s">
        <v>165</v>
      </c>
      <c r="B91" s="51" t="s">
        <v>166</v>
      </c>
      <c r="C91" s="35">
        <f>C92</f>
        <v>5488.6</v>
      </c>
      <c r="D91" s="35">
        <f>D92</f>
        <v>316.8</v>
      </c>
      <c r="E91" s="29">
        <f aca="true" t="shared" si="11" ref="E91:E106">C91+D91</f>
        <v>5805.400000000001</v>
      </c>
      <c r="F91" s="29">
        <f>F92</f>
        <v>7241.200000000001</v>
      </c>
      <c r="G91" s="30">
        <f aca="true" t="shared" si="12" ref="G91:G105">F91</f>
        <v>7241.200000000001</v>
      </c>
      <c r="H91" s="66" t="e">
        <f>E91+#REF!</f>
        <v>#REF!</v>
      </c>
      <c r="I91" s="19"/>
      <c r="J91" s="20"/>
      <c r="K91" s="36"/>
      <c r="L91" s="32">
        <f t="shared" si="10"/>
        <v>7241.200000000001</v>
      </c>
    </row>
    <row r="92" spans="1:12" ht="54.75" customHeight="1">
      <c r="A92" s="58" t="s">
        <v>167</v>
      </c>
      <c r="B92" s="51" t="s">
        <v>168</v>
      </c>
      <c r="C92" s="35">
        <v>5488.6</v>
      </c>
      <c r="D92" s="36">
        <v>316.8</v>
      </c>
      <c r="E92" s="29">
        <f t="shared" si="11"/>
        <v>5805.400000000001</v>
      </c>
      <c r="F92" s="29">
        <f>E92+1435.8</f>
        <v>7241.200000000001</v>
      </c>
      <c r="G92" s="30">
        <f t="shared" si="12"/>
        <v>7241.200000000001</v>
      </c>
      <c r="H92" s="66" t="e">
        <f>E92+#REF!</f>
        <v>#REF!</v>
      </c>
      <c r="I92" s="19"/>
      <c r="J92" s="20"/>
      <c r="K92" s="36"/>
      <c r="L92" s="32">
        <f t="shared" si="10"/>
        <v>7241.200000000001</v>
      </c>
    </row>
    <row r="93" spans="1:12" ht="72" customHeight="1">
      <c r="A93" s="45" t="s">
        <v>169</v>
      </c>
      <c r="B93" s="71" t="s">
        <v>170</v>
      </c>
      <c r="C93" s="35">
        <f>C94</f>
        <v>8958.5</v>
      </c>
      <c r="D93" s="35">
        <f>D94</f>
        <v>0</v>
      </c>
      <c r="E93" s="29">
        <f t="shared" si="11"/>
        <v>8958.5</v>
      </c>
      <c r="F93" s="29">
        <f>D93+E93</f>
        <v>8958.5</v>
      </c>
      <c r="G93" s="30">
        <f t="shared" si="12"/>
        <v>8958.5</v>
      </c>
      <c r="H93" s="66" t="e">
        <f>E93+#REF!</f>
        <v>#REF!</v>
      </c>
      <c r="I93" s="19"/>
      <c r="J93" s="20"/>
      <c r="K93" s="36"/>
      <c r="L93" s="32">
        <f t="shared" si="10"/>
        <v>8958.5</v>
      </c>
    </row>
    <row r="94" spans="1:12" ht="89.25" customHeight="1">
      <c r="A94" s="45" t="s">
        <v>171</v>
      </c>
      <c r="B94" s="72" t="s">
        <v>172</v>
      </c>
      <c r="C94" s="35">
        <v>8958.5</v>
      </c>
      <c r="D94" s="36">
        <v>0</v>
      </c>
      <c r="E94" s="29">
        <f t="shared" si="11"/>
        <v>8958.5</v>
      </c>
      <c r="F94" s="29">
        <f>D94+E94</f>
        <v>8958.5</v>
      </c>
      <c r="G94" s="30">
        <f t="shared" si="12"/>
        <v>8958.5</v>
      </c>
      <c r="H94" s="66" t="e">
        <f>E94+#REF!</f>
        <v>#REF!</v>
      </c>
      <c r="I94" s="19"/>
      <c r="J94" s="20"/>
      <c r="K94" s="36"/>
      <c r="L94" s="32">
        <f t="shared" si="10"/>
        <v>8958.5</v>
      </c>
    </row>
    <row r="95" spans="1:12" ht="114" customHeight="1" hidden="1">
      <c r="A95" s="73" t="s">
        <v>173</v>
      </c>
      <c r="B95" s="38" t="s">
        <v>174</v>
      </c>
      <c r="C95" s="35">
        <f>C96</f>
        <v>38750</v>
      </c>
      <c r="D95" s="35">
        <f>D96</f>
        <v>-38750</v>
      </c>
      <c r="E95" s="29">
        <f t="shared" si="11"/>
        <v>0</v>
      </c>
      <c r="F95" s="29">
        <f>F96</f>
        <v>0</v>
      </c>
      <c r="G95" s="30">
        <f t="shared" si="12"/>
        <v>0</v>
      </c>
      <c r="H95" s="66" t="e">
        <f>E95+#REF!</f>
        <v>#REF!</v>
      </c>
      <c r="I95" s="19"/>
      <c r="J95" s="20"/>
      <c r="K95" s="36"/>
      <c r="L95" s="32">
        <f t="shared" si="10"/>
        <v>0</v>
      </c>
    </row>
    <row r="96" spans="1:12" ht="114" customHeight="1" hidden="1">
      <c r="A96" s="73" t="s">
        <v>175</v>
      </c>
      <c r="B96" s="38" t="s">
        <v>176</v>
      </c>
      <c r="C96" s="35">
        <v>38750</v>
      </c>
      <c r="D96" s="36">
        <v>-38750</v>
      </c>
      <c r="E96" s="29">
        <f t="shared" si="11"/>
        <v>0</v>
      </c>
      <c r="F96" s="29">
        <v>0</v>
      </c>
      <c r="G96" s="30">
        <f t="shared" si="12"/>
        <v>0</v>
      </c>
      <c r="H96" s="66" t="e">
        <f>E96+#REF!</f>
        <v>#REF!</v>
      </c>
      <c r="I96" s="19"/>
      <c r="J96" s="20"/>
      <c r="K96" s="36"/>
      <c r="L96" s="32">
        <f t="shared" si="10"/>
        <v>0</v>
      </c>
    </row>
    <row r="97" spans="1:12" ht="15.75">
      <c r="A97" s="25" t="s">
        <v>177</v>
      </c>
      <c r="B97" s="44" t="s">
        <v>178</v>
      </c>
      <c r="C97" s="27">
        <f>C98</f>
        <v>5968.1</v>
      </c>
      <c r="D97" s="28">
        <f>D98</f>
        <v>38750</v>
      </c>
      <c r="E97" s="29">
        <f t="shared" si="11"/>
        <v>44718.1</v>
      </c>
      <c r="F97" s="29">
        <f>F98</f>
        <v>44718.1</v>
      </c>
      <c r="G97" s="30">
        <f t="shared" si="12"/>
        <v>44718.1</v>
      </c>
      <c r="H97" s="66" t="e">
        <f>E97+#REF!</f>
        <v>#REF!</v>
      </c>
      <c r="I97" s="19"/>
      <c r="J97" s="20"/>
      <c r="K97" s="28">
        <f>K98</f>
        <v>222.2</v>
      </c>
      <c r="L97" s="32">
        <f>L98</f>
        <v>34022.8</v>
      </c>
    </row>
    <row r="98" spans="1:12" ht="31.5">
      <c r="A98" s="33" t="s">
        <v>179</v>
      </c>
      <c r="B98" s="74" t="s">
        <v>180</v>
      </c>
      <c r="C98" s="35">
        <f>C99+C100+C102</f>
        <v>5968.1</v>
      </c>
      <c r="D98" s="35">
        <f>D99+D100+D102+D101</f>
        <v>38750</v>
      </c>
      <c r="E98" s="29">
        <f t="shared" si="11"/>
        <v>44718.1</v>
      </c>
      <c r="F98" s="29">
        <f>F99+F100+F101+F102</f>
        <v>44718.1</v>
      </c>
      <c r="G98" s="30">
        <f t="shared" si="12"/>
        <v>44718.1</v>
      </c>
      <c r="H98" s="66" t="e">
        <f>E98+#REF!</f>
        <v>#REF!</v>
      </c>
      <c r="I98" s="19"/>
      <c r="J98" s="20"/>
      <c r="K98" s="36">
        <f>K99+K100+K101+K102</f>
        <v>222.2</v>
      </c>
      <c r="L98" s="32">
        <f>L99+L100+L101+L102</f>
        <v>34022.8</v>
      </c>
    </row>
    <row r="99" spans="1:12" ht="68.25" customHeight="1" hidden="1">
      <c r="A99" s="33" t="s">
        <v>181</v>
      </c>
      <c r="B99" s="38" t="s">
        <v>182</v>
      </c>
      <c r="C99" s="35">
        <v>0.5</v>
      </c>
      <c r="D99" s="36">
        <v>0</v>
      </c>
      <c r="E99" s="29">
        <f t="shared" si="11"/>
        <v>0.5</v>
      </c>
      <c r="F99" s="29">
        <f>D99+E99</f>
        <v>0.5</v>
      </c>
      <c r="G99" s="30">
        <f t="shared" si="12"/>
        <v>0.5</v>
      </c>
      <c r="H99" s="66" t="e">
        <f>E99+#REF!</f>
        <v>#REF!</v>
      </c>
      <c r="I99" s="19"/>
      <c r="J99" s="20"/>
      <c r="K99" s="36"/>
      <c r="L99" s="32">
        <v>0</v>
      </c>
    </row>
    <row r="100" spans="1:12" ht="99.75" customHeight="1">
      <c r="A100" s="33" t="s">
        <v>183</v>
      </c>
      <c r="B100" s="38" t="s">
        <v>184</v>
      </c>
      <c r="C100" s="35">
        <v>3132.6</v>
      </c>
      <c r="D100" s="36">
        <v>0</v>
      </c>
      <c r="E100" s="29">
        <f t="shared" si="11"/>
        <v>3132.6</v>
      </c>
      <c r="F100" s="29">
        <f>D100+E100</f>
        <v>3132.6</v>
      </c>
      <c r="G100" s="30">
        <f t="shared" si="12"/>
        <v>3132.6</v>
      </c>
      <c r="H100" s="66" t="e">
        <f>E100+#REF!</f>
        <v>#REF!</v>
      </c>
      <c r="I100" s="19"/>
      <c r="J100" s="20"/>
      <c r="K100" s="36">
        <v>222.2</v>
      </c>
      <c r="L100" s="32">
        <v>3354.8</v>
      </c>
    </row>
    <row r="101" spans="1:12" ht="81" customHeight="1">
      <c r="A101" s="33" t="s">
        <v>185</v>
      </c>
      <c r="B101" s="38" t="s">
        <v>186</v>
      </c>
      <c r="C101" s="35">
        <v>0</v>
      </c>
      <c r="D101" s="36">
        <v>38750</v>
      </c>
      <c r="E101" s="29">
        <f t="shared" si="11"/>
        <v>38750</v>
      </c>
      <c r="F101" s="29">
        <f>E101</f>
        <v>38750</v>
      </c>
      <c r="G101" s="30">
        <f t="shared" si="12"/>
        <v>38750</v>
      </c>
      <c r="H101" s="66" t="e">
        <f>E101+#REF!</f>
        <v>#REF!</v>
      </c>
      <c r="I101" s="19"/>
      <c r="J101" s="20"/>
      <c r="K101" s="19"/>
      <c r="L101" s="32">
        <v>27986.9</v>
      </c>
    </row>
    <row r="102" spans="1:12" ht="47.25">
      <c r="A102" s="33" t="s">
        <v>187</v>
      </c>
      <c r="B102" s="38" t="s">
        <v>188</v>
      </c>
      <c r="C102" s="35">
        <v>2835</v>
      </c>
      <c r="D102" s="36">
        <v>0</v>
      </c>
      <c r="E102" s="29">
        <f t="shared" si="11"/>
        <v>2835</v>
      </c>
      <c r="F102" s="29">
        <f>D102+E102</f>
        <v>2835</v>
      </c>
      <c r="G102" s="30">
        <f t="shared" si="12"/>
        <v>2835</v>
      </c>
      <c r="H102" s="66" t="e">
        <f>E102+#REF!</f>
        <v>#REF!</v>
      </c>
      <c r="I102" s="19"/>
      <c r="J102" s="20"/>
      <c r="K102" s="19"/>
      <c r="L102" s="32">
        <v>2681.1</v>
      </c>
    </row>
    <row r="103" spans="1:12" ht="31.5">
      <c r="A103" s="25" t="s">
        <v>189</v>
      </c>
      <c r="B103" s="44" t="s">
        <v>190</v>
      </c>
      <c r="C103" s="27">
        <f>C104</f>
        <v>709.3</v>
      </c>
      <c r="D103" s="28">
        <f>D104</f>
        <v>0</v>
      </c>
      <c r="E103" s="29">
        <f t="shared" si="11"/>
        <v>709.3</v>
      </c>
      <c r="F103" s="29">
        <f>D103+E103</f>
        <v>709.3</v>
      </c>
      <c r="G103" s="30">
        <f t="shared" si="12"/>
        <v>709.3</v>
      </c>
      <c r="H103" s="66" t="e">
        <f>E103+#REF!</f>
        <v>#REF!</v>
      </c>
      <c r="I103" s="19"/>
      <c r="J103" s="20"/>
      <c r="K103" s="19">
        <f>K104</f>
        <v>0</v>
      </c>
      <c r="L103" s="32">
        <f>G103+K103</f>
        <v>709.3</v>
      </c>
    </row>
    <row r="104" spans="1:12" ht="47.25">
      <c r="A104" s="33" t="s">
        <v>191</v>
      </c>
      <c r="B104" s="38" t="s">
        <v>192</v>
      </c>
      <c r="C104" s="35">
        <f>C105</f>
        <v>709.3</v>
      </c>
      <c r="D104" s="36">
        <f>D105</f>
        <v>0</v>
      </c>
      <c r="E104" s="29">
        <f t="shared" si="11"/>
        <v>709.3</v>
      </c>
      <c r="F104" s="29">
        <f>D104+E104</f>
        <v>709.3</v>
      </c>
      <c r="G104" s="30">
        <f t="shared" si="12"/>
        <v>709.3</v>
      </c>
      <c r="H104" s="66" t="e">
        <f>E104+#REF!</f>
        <v>#REF!</v>
      </c>
      <c r="I104" s="19"/>
      <c r="J104" s="20"/>
      <c r="K104" s="19">
        <f>K105</f>
        <v>0</v>
      </c>
      <c r="L104" s="32">
        <f>G104+K104</f>
        <v>709.3</v>
      </c>
    </row>
    <row r="105" spans="1:12" ht="72" customHeight="1">
      <c r="A105" s="33" t="s">
        <v>193</v>
      </c>
      <c r="B105" s="75" t="s">
        <v>194</v>
      </c>
      <c r="C105" s="35">
        <v>709.3</v>
      </c>
      <c r="D105" s="36">
        <v>0</v>
      </c>
      <c r="E105" s="29">
        <f t="shared" si="11"/>
        <v>709.3</v>
      </c>
      <c r="F105" s="29">
        <f>D105+E105</f>
        <v>709.3</v>
      </c>
      <c r="G105" s="30">
        <f t="shared" si="12"/>
        <v>709.3</v>
      </c>
      <c r="H105" s="66" t="e">
        <f>E105+#REF!</f>
        <v>#REF!</v>
      </c>
      <c r="I105" s="19"/>
      <c r="J105" s="20"/>
      <c r="K105" s="19">
        <v>0</v>
      </c>
      <c r="L105" s="32">
        <f>G105+K105</f>
        <v>709.3</v>
      </c>
    </row>
    <row r="106" spans="1:12" ht="22.5" customHeight="1">
      <c r="A106" s="44" t="s">
        <v>195</v>
      </c>
      <c r="B106" s="76" t="s">
        <v>196</v>
      </c>
      <c r="C106" s="27">
        <f>C109</f>
        <v>14478.2</v>
      </c>
      <c r="D106" s="28">
        <f>D109+D107</f>
        <v>3634.1</v>
      </c>
      <c r="E106" s="29">
        <f t="shared" si="11"/>
        <v>18112.3</v>
      </c>
      <c r="F106" s="29">
        <f>F107+F109</f>
        <v>18612.3</v>
      </c>
      <c r="G106" s="30">
        <f>G107+G109</f>
        <v>18681.447</v>
      </c>
      <c r="H106" s="66" t="e">
        <f>E106+#REF!</f>
        <v>#REF!</v>
      </c>
      <c r="I106" s="19"/>
      <c r="J106" s="20"/>
      <c r="K106" s="28">
        <f>K107+K108+K109+K110+K111</f>
        <v>3101</v>
      </c>
      <c r="L106" s="32">
        <f>L107+L109</f>
        <v>21782.5</v>
      </c>
    </row>
    <row r="107" spans="1:12" ht="78.75">
      <c r="A107" s="77" t="s">
        <v>197</v>
      </c>
      <c r="B107" s="78" t="s">
        <v>198</v>
      </c>
      <c r="C107" s="27">
        <f>C108</f>
        <v>0</v>
      </c>
      <c r="D107" s="27">
        <f>D108</f>
        <v>3634.1</v>
      </c>
      <c r="E107" s="79">
        <f>E108</f>
        <v>3634.1</v>
      </c>
      <c r="F107" s="79">
        <f>F108</f>
        <v>3634.1</v>
      </c>
      <c r="G107" s="30">
        <f>F107</f>
        <v>3634.1</v>
      </c>
      <c r="H107" s="66" t="e">
        <f>E107+#REF!</f>
        <v>#REF!</v>
      </c>
      <c r="I107" s="19"/>
      <c r="J107" s="20"/>
      <c r="K107" s="19">
        <f>K108</f>
        <v>0</v>
      </c>
      <c r="L107" s="32">
        <f>G107+K107</f>
        <v>3634.1</v>
      </c>
    </row>
    <row r="108" spans="1:12" ht="94.5">
      <c r="A108" s="77" t="s">
        <v>199</v>
      </c>
      <c r="B108" s="78" t="s">
        <v>200</v>
      </c>
      <c r="C108" s="35">
        <v>0</v>
      </c>
      <c r="D108" s="36">
        <v>3634.1</v>
      </c>
      <c r="E108" s="41">
        <v>3634.1</v>
      </c>
      <c r="F108" s="41">
        <v>3634.1</v>
      </c>
      <c r="G108" s="30">
        <f>F108</f>
        <v>3634.1</v>
      </c>
      <c r="H108" s="66" t="e">
        <f>E108+#REF!</f>
        <v>#REF!</v>
      </c>
      <c r="I108" s="19"/>
      <c r="J108" s="20"/>
      <c r="K108" s="19">
        <v>0</v>
      </c>
      <c r="L108" s="32">
        <f>G108+K108</f>
        <v>3634.1</v>
      </c>
    </row>
    <row r="109" spans="1:12" ht="34.5" customHeight="1">
      <c r="A109" s="33" t="s">
        <v>201</v>
      </c>
      <c r="B109" s="75" t="s">
        <v>202</v>
      </c>
      <c r="C109" s="35">
        <f>C110</f>
        <v>14478.2</v>
      </c>
      <c r="D109" s="36">
        <f>D110</f>
        <v>0</v>
      </c>
      <c r="E109" s="80">
        <f>C109+D109</f>
        <v>14478.2</v>
      </c>
      <c r="F109" s="80">
        <f>F110+F111</f>
        <v>14978.2</v>
      </c>
      <c r="G109" s="30">
        <f>G110+G111</f>
        <v>15047.347000000002</v>
      </c>
      <c r="H109" s="66" t="e">
        <f>E109+#REF!</f>
        <v>#REF!</v>
      </c>
      <c r="I109" s="19"/>
      <c r="J109" s="20"/>
      <c r="K109" s="19">
        <v>0</v>
      </c>
      <c r="L109" s="32">
        <f>L110+L111</f>
        <v>18148.4</v>
      </c>
    </row>
    <row r="110" spans="1:12" ht="36.75" customHeight="1">
      <c r="A110" s="33" t="s">
        <v>203</v>
      </c>
      <c r="B110" s="75" t="s">
        <v>204</v>
      </c>
      <c r="C110" s="35">
        <f>9090+4963.2+425</f>
        <v>14478.2</v>
      </c>
      <c r="D110" s="36">
        <v>0</v>
      </c>
      <c r="E110" s="80">
        <f>C110+D110</f>
        <v>14478.2</v>
      </c>
      <c r="F110" s="80">
        <f>E110</f>
        <v>14478.2</v>
      </c>
      <c r="G110" s="30">
        <f>F110+69.147</f>
        <v>14547.347000000002</v>
      </c>
      <c r="H110" s="66" t="e">
        <f>E110+#REF!</f>
        <v>#REF!</v>
      </c>
      <c r="I110" s="19"/>
      <c r="J110" s="20"/>
      <c r="K110" s="36">
        <f>301+2800</f>
        <v>3101</v>
      </c>
      <c r="L110" s="32">
        <v>17648.4</v>
      </c>
    </row>
    <row r="111" spans="1:12" ht="47.25">
      <c r="A111" s="33" t="s">
        <v>205</v>
      </c>
      <c r="B111" s="75" t="s">
        <v>206</v>
      </c>
      <c r="C111" s="35">
        <v>0</v>
      </c>
      <c r="D111" s="36">
        <v>0</v>
      </c>
      <c r="E111" s="80">
        <v>0</v>
      </c>
      <c r="F111" s="80">
        <v>500</v>
      </c>
      <c r="G111" s="30">
        <v>500</v>
      </c>
      <c r="H111" s="66" t="e">
        <f>E111+#REF!</f>
        <v>#REF!</v>
      </c>
      <c r="I111" s="19"/>
      <c r="J111" s="20"/>
      <c r="K111" s="19">
        <v>0</v>
      </c>
      <c r="L111" s="32">
        <f>G111+K111</f>
        <v>500</v>
      </c>
    </row>
    <row r="112" spans="1:12" ht="32.25" customHeight="1">
      <c r="A112" s="81" t="s">
        <v>207</v>
      </c>
      <c r="B112" s="82" t="s">
        <v>208</v>
      </c>
      <c r="C112" s="27">
        <v>0</v>
      </c>
      <c r="D112" s="30">
        <f>D113</f>
        <v>1097.21493</v>
      </c>
      <c r="E112" s="65">
        <f aca="true" t="shared" si="13" ref="E112:E117">C112+D112</f>
        <v>1097.21493</v>
      </c>
      <c r="F112" s="65">
        <f>F113</f>
        <v>0</v>
      </c>
      <c r="G112" s="30">
        <f>G113</f>
        <v>327.82748</v>
      </c>
      <c r="H112" s="66" t="e">
        <f>E112+#REF!</f>
        <v>#REF!</v>
      </c>
      <c r="I112" s="19"/>
      <c r="J112" s="20"/>
      <c r="K112" s="19">
        <f>K113</f>
        <v>0</v>
      </c>
      <c r="L112" s="32">
        <f>L113</f>
        <v>358.3</v>
      </c>
    </row>
    <row r="113" spans="1:12" ht="47.25">
      <c r="A113" s="58" t="s">
        <v>209</v>
      </c>
      <c r="B113" s="51" t="s">
        <v>210</v>
      </c>
      <c r="C113" s="35">
        <v>0</v>
      </c>
      <c r="D113" s="62">
        <f>D114</f>
        <v>1097.21493</v>
      </c>
      <c r="E113" s="65">
        <f t="shared" si="13"/>
        <v>1097.21493</v>
      </c>
      <c r="F113" s="65">
        <f>F114</f>
        <v>0</v>
      </c>
      <c r="G113" s="30">
        <f>G114</f>
        <v>327.82748</v>
      </c>
      <c r="H113" s="66" t="e">
        <f>E113+#REF!</f>
        <v>#REF!</v>
      </c>
      <c r="I113" s="19"/>
      <c r="J113" s="20"/>
      <c r="K113" s="19">
        <f>K114</f>
        <v>0</v>
      </c>
      <c r="L113" s="32">
        <f>L114</f>
        <v>358.3</v>
      </c>
    </row>
    <row r="114" spans="1:12" ht="47.25">
      <c r="A114" s="58" t="s">
        <v>211</v>
      </c>
      <c r="B114" s="51" t="s">
        <v>212</v>
      </c>
      <c r="C114" s="35">
        <v>0</v>
      </c>
      <c r="D114" s="62">
        <v>1097.21493</v>
      </c>
      <c r="E114" s="65">
        <f t="shared" si="13"/>
        <v>1097.21493</v>
      </c>
      <c r="F114" s="65">
        <v>0</v>
      </c>
      <c r="G114" s="30">
        <f>0+327.82748</f>
        <v>327.82748</v>
      </c>
      <c r="H114" s="66" t="e">
        <f>E114+#REF!</f>
        <v>#REF!</v>
      </c>
      <c r="I114" s="19"/>
      <c r="J114" s="20"/>
      <c r="K114" s="19">
        <v>0</v>
      </c>
      <c r="L114" s="32">
        <v>358.3</v>
      </c>
    </row>
    <row r="115" spans="1:12" ht="29.25" customHeight="1">
      <c r="A115" s="81" t="s">
        <v>213</v>
      </c>
      <c r="B115" s="82" t="s">
        <v>214</v>
      </c>
      <c r="C115" s="27">
        <v>0</v>
      </c>
      <c r="D115" s="28">
        <v>0</v>
      </c>
      <c r="E115" s="29">
        <f t="shared" si="13"/>
        <v>0</v>
      </c>
      <c r="F115" s="29">
        <f>D115+E115</f>
        <v>0</v>
      </c>
      <c r="G115" s="30">
        <f aca="true" t="shared" si="14" ref="G115:G120">F115</f>
        <v>0</v>
      </c>
      <c r="H115" s="66" t="e">
        <f>E115+#REF!</f>
        <v>#REF!</v>
      </c>
      <c r="I115" s="63"/>
      <c r="J115" s="64"/>
      <c r="K115" s="28">
        <f>K116</f>
        <v>78</v>
      </c>
      <c r="L115" s="32">
        <f>L116</f>
        <v>108</v>
      </c>
    </row>
    <row r="116" spans="1:12" ht="36.75" customHeight="1">
      <c r="A116" s="58" t="s">
        <v>215</v>
      </c>
      <c r="B116" s="51" t="s">
        <v>216</v>
      </c>
      <c r="C116" s="35">
        <v>0</v>
      </c>
      <c r="D116" s="36">
        <v>0</v>
      </c>
      <c r="E116" s="29">
        <f t="shared" si="13"/>
        <v>0</v>
      </c>
      <c r="F116" s="29">
        <f>D116+E116</f>
        <v>0</v>
      </c>
      <c r="G116" s="30">
        <f t="shared" si="14"/>
        <v>0</v>
      </c>
      <c r="H116" s="66" t="e">
        <f>E116+#REF!</f>
        <v>#REF!</v>
      </c>
      <c r="I116" s="19"/>
      <c r="J116" s="20"/>
      <c r="K116" s="36">
        <f>K117</f>
        <v>78</v>
      </c>
      <c r="L116" s="32">
        <f>L117</f>
        <v>108</v>
      </c>
    </row>
    <row r="117" spans="1:12" ht="31.5">
      <c r="A117" s="58" t="s">
        <v>217</v>
      </c>
      <c r="B117" s="51" t="s">
        <v>216</v>
      </c>
      <c r="C117" s="35">
        <v>0</v>
      </c>
      <c r="D117" s="36">
        <v>0</v>
      </c>
      <c r="E117" s="29">
        <f t="shared" si="13"/>
        <v>0</v>
      </c>
      <c r="F117" s="29">
        <f>D117+E117</f>
        <v>0</v>
      </c>
      <c r="G117" s="30">
        <f t="shared" si="14"/>
        <v>0</v>
      </c>
      <c r="H117" s="66" t="e">
        <f>E117+#REF!</f>
        <v>#REF!</v>
      </c>
      <c r="I117" s="19"/>
      <c r="J117" s="20"/>
      <c r="K117" s="36">
        <v>78</v>
      </c>
      <c r="L117" s="32">
        <v>108</v>
      </c>
    </row>
    <row r="118" spans="1:12" ht="47.25">
      <c r="A118" s="81" t="s">
        <v>218</v>
      </c>
      <c r="B118" s="82" t="s">
        <v>219</v>
      </c>
      <c r="C118" s="35">
        <v>0</v>
      </c>
      <c r="D118" s="30">
        <f>D119</f>
        <v>-500.4659</v>
      </c>
      <c r="E118" s="65">
        <f>E119</f>
        <v>-500.4659</v>
      </c>
      <c r="F118" s="65">
        <f>F119</f>
        <v>-500.4659</v>
      </c>
      <c r="G118" s="30">
        <f t="shared" si="14"/>
        <v>-500.4659</v>
      </c>
      <c r="H118" s="66" t="e">
        <f>E118+#REF!</f>
        <v>#REF!</v>
      </c>
      <c r="I118" s="19"/>
      <c r="J118" s="20"/>
      <c r="K118" s="19"/>
      <c r="L118" s="32">
        <f>L119</f>
        <v>-500.5</v>
      </c>
    </row>
    <row r="119" spans="1:12" ht="63">
      <c r="A119" s="58" t="s">
        <v>220</v>
      </c>
      <c r="B119" s="51" t="s">
        <v>221</v>
      </c>
      <c r="C119" s="35">
        <v>0</v>
      </c>
      <c r="D119" s="62">
        <f>D120</f>
        <v>-500.4659</v>
      </c>
      <c r="E119" s="65">
        <f>E120</f>
        <v>-500.4659</v>
      </c>
      <c r="F119" s="65">
        <f>F120</f>
        <v>-500.4659</v>
      </c>
      <c r="G119" s="30">
        <f t="shared" si="14"/>
        <v>-500.4659</v>
      </c>
      <c r="H119" s="66" t="e">
        <f>E119+#REF!</f>
        <v>#REF!</v>
      </c>
      <c r="I119" s="19"/>
      <c r="J119" s="20"/>
      <c r="K119" s="19"/>
      <c r="L119" s="32">
        <f>L120</f>
        <v>-500.5</v>
      </c>
    </row>
    <row r="120" spans="1:12" ht="63">
      <c r="A120" s="58" t="s">
        <v>222</v>
      </c>
      <c r="B120" s="51" t="s">
        <v>221</v>
      </c>
      <c r="C120" s="35">
        <v>0</v>
      </c>
      <c r="D120" s="62">
        <v>-500.4659</v>
      </c>
      <c r="E120" s="65">
        <f>C120+D120</f>
        <v>-500.4659</v>
      </c>
      <c r="F120" s="65">
        <f>E120</f>
        <v>-500.4659</v>
      </c>
      <c r="G120" s="30">
        <f t="shared" si="14"/>
        <v>-500.4659</v>
      </c>
      <c r="H120" s="66" t="e">
        <f>E120+#REF!</f>
        <v>#REF!</v>
      </c>
      <c r="I120" s="19"/>
      <c r="J120" s="20"/>
      <c r="K120" s="19"/>
      <c r="L120" s="32">
        <v>-500.5</v>
      </c>
    </row>
    <row r="121" spans="1:12" ht="15.75">
      <c r="A121" s="25"/>
      <c r="B121" s="83" t="s">
        <v>223</v>
      </c>
      <c r="C121" s="27">
        <f>C16+C74</f>
        <v>238283.40000000002</v>
      </c>
      <c r="D121" s="30">
        <f>D16+D74</f>
        <v>4547.649030000003</v>
      </c>
      <c r="E121" s="65">
        <f>C121+D121</f>
        <v>242831.04903000002</v>
      </c>
      <c r="F121" s="65">
        <f>F74+F16</f>
        <v>306634.63409999997</v>
      </c>
      <c r="G121" s="30">
        <f>G16+G74</f>
        <v>307031.60858</v>
      </c>
      <c r="H121" s="66" t="e">
        <f>E121+#REF!</f>
        <v>#REF!</v>
      </c>
      <c r="I121" s="19"/>
      <c r="J121" s="20"/>
      <c r="K121" s="50">
        <f>K16+K74</f>
        <v>118067.1</v>
      </c>
      <c r="L121" s="32">
        <f>L74+L16</f>
        <v>411418.89999999997</v>
      </c>
    </row>
    <row r="122" spans="3:7" ht="15.75">
      <c r="C122" s="2"/>
      <c r="D122" s="2"/>
      <c r="E122" s="2"/>
      <c r="F122" s="2"/>
      <c r="G122" s="2"/>
    </row>
  </sheetData>
  <sheetProtection selectLockedCells="1" selectUnlockedCells="1"/>
  <mergeCells count="9">
    <mergeCell ref="B8:D8"/>
    <mergeCell ref="B9:D9"/>
    <mergeCell ref="A11:L11"/>
    <mergeCell ref="B1:D1"/>
    <mergeCell ref="B2:D2"/>
    <mergeCell ref="B3:D3"/>
    <mergeCell ref="B4:D4"/>
    <mergeCell ref="B6:D6"/>
    <mergeCell ref="B7:D7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Кулакова НА</cp:lastModifiedBy>
  <dcterms:modified xsi:type="dcterms:W3CDTF">2022-04-18T13:24:02Z</dcterms:modified>
  <cp:category/>
  <cp:version/>
  <cp:contentType/>
  <cp:contentStatus/>
</cp:coreProperties>
</file>