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1" sheetId="1" r:id="rId1"/>
  </sheets>
  <definedNames>
    <definedName name="OLE_LINK1" localSheetId="0">'2021'!$B$3</definedName>
  </definedNames>
  <calcPr fullCalcOnLoad="1"/>
</workbook>
</file>

<file path=xl/sharedStrings.xml><?xml version="1.0" encoding="utf-8"?>
<sst xmlns="http://schemas.openxmlformats.org/spreadsheetml/2006/main" count="1073" uniqueCount="376">
  <si>
    <t xml:space="preserve">Приложение №3
к решению Совета народных депутатов города Струнино                                                       
от                             № </t>
  </si>
  <si>
    <t xml:space="preserve"> Исполнение бюджета муниципального образования города Струнино по  ведомственной структуре расходов  за 2021 год</t>
  </si>
  <si>
    <t>Код главного распорядителя средств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</si>
  <si>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</si>
  <si>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</si>
  <si>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</si>
  <si>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</si>
  <si>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</si>
  <si>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2021 год, тыс. руб.</t>
  </si>
  <si>
    <t>РСНД №10 от 25.03.2021</t>
  </si>
  <si>
    <t>Уточненный Бюджет</t>
  </si>
  <si>
    <t>РСНД №39 от 17.08.2021</t>
  </si>
  <si>
    <t>РСНД №40 от 17.08.2021</t>
  </si>
  <si>
    <t xml:space="preserve">Уточненный Бюджет </t>
  </si>
  <si>
    <t>Изменения, тыс.руб. сентябрь</t>
  </si>
  <si>
    <t>РСНД №63 от 24.12.2021</t>
  </si>
  <si>
    <t>РСНД №65 от 28.12.2021</t>
  </si>
  <si>
    <t>РСНД №66 от 28.12.2021</t>
  </si>
  <si>
    <t>Исполнено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</si>
  <si>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</si>
  <si>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</si>
  <si>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</si>
  <si>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</si>
  <si>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</si>
  <si>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</si>
  <si>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</si>
  <si>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</si>
  <si>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99 9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</si>
  <si>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</si>
  <si>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</si>
  <si>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</si>
  <si>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</si>
  <si>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</si>
  <si>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</si>
  <si>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</si>
  <si>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</si>
  <si>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</si>
  <si>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</si>
  <si>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</si>
  <si>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</si>
  <si>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</si>
  <si>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</si>
  <si>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</si>
  <si>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</si>
  <si>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</si>
  <si>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</si>
  <si>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</si>
  <si>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Обеспечение проведения выборов и референдумов</t>
  </si>
  <si>
    <t>07</t>
  </si>
  <si>
    <t>Непрограммные расходы органов исполнительной власти</t>
  </si>
  <si>
    <t>Расходы на приобретение сейфов (металлических шкафов, ящиков) для хранения избирательной документации и сейф-пакетов (Закупка товаров, работ и услуг для государственных (муниципальных) нужд)</t>
  </si>
  <si>
    <t>99 9 00 20270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</si>
  <si>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</si>
  <si>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</si>
  <si>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</si>
  <si>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</si>
  <si>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</si>
  <si>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</si>
  <si>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</si>
  <si>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</si>
  <si>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</si>
  <si>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</si>
  <si>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</si>
  <si>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</si>
  <si>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</si>
  <si>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</si>
  <si>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</si>
  <si>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</si>
  <si>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</si>
  <si>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</si>
  <si>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</si>
  <si>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</si>
  <si>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</si>
  <si>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</si>
  <si>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</si>
  <si>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</si>
  <si>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</si>
  <si>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</si>
  <si>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</si>
  <si>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</si>
  <si>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</si>
  <si>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</si>
  <si>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</si>
  <si>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</si>
  <si>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</si>
  <si>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</si>
  <si>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</si>
  <si>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</si>
  <si>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</si>
  <si>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</si>
  <si>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</si>
  <si>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</si>
  <si>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</si>
  <si>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</si>
  <si>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</si>
  <si>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</si>
  <si>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</si>
  <si>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</si>
  <si>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</si>
  <si>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</si>
  <si>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</si>
  <si>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</si>
  <si>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</si>
  <si>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</si>
  <si>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</si>
  <si>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</si>
  <si>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</si>
  <si>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</si>
  <si>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</si>
  <si>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</si>
  <si>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</si>
  <si>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</si>
  <si>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</si>
  <si>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</si>
  <si>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</si>
  <si>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</si>
  <si>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</si>
  <si>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</si>
  <si>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</si>
  <si>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</si>
  <si>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</si>
  <si>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</si>
  <si>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</si>
  <si>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</si>
  <si>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</si>
  <si>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</si>
  <si>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</si>
  <si>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</si>
  <si>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</si>
  <si>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</si>
  <si>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</si>
  <si>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</si>
  <si>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Осуществление дорожной деятельности по ремонту автомобильных дорог общего пользования местного значения  (Межбюджетные трансферты)</t>
  </si>
  <si>
    <t>07 0 01 S2460</t>
  </si>
  <si>
    <t>Прочие  мероприятия по осуществлению дорожной деятельности по ремонту автомобильных дорог общего пользования местного значения  (Межбюджетные трансферты)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</si>
  <si>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</si>
  <si>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</si>
  <si>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</si>
  <si>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</si>
  <si>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</si>
  <si>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</si>
  <si>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</si>
  <si>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</si>
  <si>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</si>
  <si>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 xml:space="preserve"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 </t>
  </si>
  <si>
    <t xml:space="preserve">25 </t>
  </si>
  <si>
    <t>Основное мероприятие  «Разработка проектно-сметной документации для строительства дороги в мкр.Северный г.Струнино»</t>
  </si>
  <si>
    <t>25 0 02</t>
  </si>
  <si>
    <t>Расходы на проведение мероприятий по разработке проектно-сметной документации для строительства дороги в мкр.Северный г.Струнино (Закупка товаров, работ и услуг для государственных (муниципальных) нужд)</t>
  </si>
  <si>
    <t>25 0 02 20055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</si>
  <si>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</si>
  <si>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</si>
  <si>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Проведение мероприятий по оплате строительного контроля по ремонту дорог (Закупка товаров, работ и услуг для государственных (муниципальных) нужд)</t>
  </si>
  <si>
    <t>99 9 01 20085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</si>
  <si>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</si>
  <si>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</si>
  <si>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</si>
  <si>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</si>
  <si>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</si>
  <si>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</si>
  <si>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</si>
  <si>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</si>
  <si>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</si>
  <si>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</si>
  <si>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</si>
  <si>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</si>
  <si>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</si>
  <si>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</si>
  <si>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</si>
  <si>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</si>
  <si>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</si>
  <si>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</si>
  <si>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</si>
  <si>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</si>
  <si>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</si>
  <si>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</si>
  <si>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</si>
  <si>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</si>
  <si>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</si>
  <si>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</si>
  <si>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</si>
  <si>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</si>
  <si>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</si>
  <si>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</si>
  <si>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</si>
  <si>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r>
      <rPr>
        <sz val="12"/>
        <rFont val="Times New Roman"/>
        <family val="1"/>
      </rPr>
      <t xml:space="preserve">Расходы на иные мероприятия по обеспечению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</si>
  <si>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24 2 01 20080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</si>
  <si>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</si>
  <si>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</si>
  <si>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</si>
  <si>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</si>
  <si>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</si>
  <si>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</si>
  <si>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</si>
  <si>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</si>
  <si>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</si>
  <si>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</si>
  <si>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</si>
  <si>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</si>
  <si>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</si>
  <si>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</si>
  <si>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</si>
  <si>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</si>
  <si>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«Проведение оценки  технического состояния элементов ограждающих и несущих конструкций жилого дома»</t>
  </si>
  <si>
    <t xml:space="preserve">12 1 02 </t>
  </si>
  <si>
    <r>
      <rPr>
        <sz val="12"/>
        <color indexed="8"/>
        <rFont val="Times New Roman"/>
        <family val="1"/>
      </rPr>
      <t>Расходы на проведение оценки</t>
    </r>
    <r>
      <rPr>
        <sz val="12"/>
        <color indexed="8"/>
        <rFont val="Times New Roman"/>
        <family val="1"/>
      </rPr>
      <t xml:space="preserve"> технического состояния элементов ограждающих и несущих конструкций жилого дома (Закупка товаров, работ и услуг для государственных (муниципальных) нужд)</t>
    </r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</si>
  <si>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</si>
  <si>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</si>
  <si>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</si>
  <si>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</si>
  <si>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</si>
  <si>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</si>
  <si>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</si>
  <si>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</si>
  <si>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</si>
  <si>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Расходы на оплату судебных решений (Иные бюжетные ассигнования)</t>
  </si>
  <si>
    <t>99 9 00 20300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</si>
  <si>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</si>
  <si>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</si>
  <si>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</si>
  <si>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</si>
  <si>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</si>
  <si>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</si>
  <si>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"Формирование уставных фондов муниципальных унитарных предприятий"</t>
  </si>
  <si>
    <t>03 0 02</t>
  </si>
  <si>
    <t>Расходы на формирование уставных фондов муниципальных унитарных предприятий (Иные бюджетные ассигнования)</t>
  </si>
  <si>
    <t>03 0 02 20020</t>
  </si>
  <si>
    <t>Основное мероприятие "Ремонт муниципального имущества"</t>
  </si>
  <si>
    <t>03 0 03 30020</t>
  </si>
  <si>
    <t>Расходы на ремонт водозабора города Струнино (Закупка товаров, работ и услуг для государственных (муниципальных) нужд)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</si>
  <si>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</si>
  <si>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</si>
  <si>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</si>
  <si>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</si>
  <si>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</si>
  <si>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</si>
  <si>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</si>
  <si>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</si>
  <si>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</si>
  <si>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</si>
  <si>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</si>
  <si>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</si>
  <si>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</si>
  <si>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</t>
  </si>
  <si>
    <t>25</t>
  </si>
  <si>
    <t>Основное мероприятие "Разработка проектно-сметной документации"</t>
  </si>
  <si>
    <t>25 0 01</t>
  </si>
  <si>
    <t>Расходы на разработку ПСД по объекту: Газопровод высокого давления до ПРГ, распределительные газопроводы для газификации жилых домов по адресу: г.Струнино ул. Южная, ул. Семейная (Капиатальные вложения в объекты государственной (муниципальной) собственности)</t>
  </si>
  <si>
    <t>25 0 01 40140</t>
  </si>
  <si>
    <t>Муниципальная программа «Модернизация объектов коммунальной инфраструктуры муниципального образования город Струнино»</t>
  </si>
  <si>
    <t>28</t>
  </si>
  <si>
    <t>28 1 03</t>
  </si>
  <si>
    <t>Расходы на формирование уставных фондов муниципальных унитарных предприятий  (Иные бюджетные ассигнования)</t>
  </si>
  <si>
    <t>28 1 03 S1580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</si>
  <si>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</si>
  <si>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</si>
  <si>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</si>
  <si>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</si>
  <si>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</si>
  <si>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</si>
  <si>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</si>
  <si>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</si>
  <si>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</si>
  <si>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</si>
  <si>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</si>
  <si>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</si>
  <si>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</si>
  <si>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</si>
  <si>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</si>
  <si>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Прочие мероприятия по благоустройству (Иные бюджетные ассигнования)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</si>
  <si>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</si>
  <si>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</si>
  <si>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</si>
  <si>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</si>
  <si>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</si>
  <si>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</si>
  <si>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</si>
  <si>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</si>
  <si>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</si>
  <si>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</si>
  <si>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</si>
  <si>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</si>
  <si>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14 0 F2 5555D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</si>
  <si>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</si>
  <si>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</si>
  <si>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15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</si>
  <si>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</si>
  <si>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</si>
  <si>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</si>
  <si>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</si>
  <si>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</si>
  <si>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</si>
  <si>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</si>
  <si>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</si>
  <si>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</si>
  <si>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</si>
  <si>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</si>
  <si>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</si>
  <si>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</si>
  <si>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</si>
  <si>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15 0 01 60160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</si>
  <si>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</si>
  <si>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</si>
  <si>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</si>
  <si>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</si>
  <si>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</si>
  <si>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</si>
  <si>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</si>
  <si>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</si>
  <si>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</si>
  <si>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Основное мероприятие "Модернизация комплектования библиотек в части комплектования книжных фондов"</t>
  </si>
  <si>
    <t>15 0 03</t>
  </si>
  <si>
    <t>Субсидии на реализаных 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(Предоставление субсидий бюджетным, автономным учреждениям и иным некоммерческим организациям)</t>
  </si>
  <si>
    <t>15 0 03 L519F</t>
  </si>
  <si>
    <t>Основное мероприятие  Федеральный проект «Творческие люди» национального проекта "Культура"</t>
  </si>
  <si>
    <t>15 0 А2</t>
  </si>
  <si>
    <t>Мероприятия на поддержку любительских творческих коллективов ( Предоставление субсидий бюджетным, автономным учреждениям и иным некоммерческим организациям)</t>
  </si>
  <si>
    <t>15 0 А2 7184S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</si>
  <si>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</si>
  <si>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</si>
  <si>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</si>
  <si>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</si>
  <si>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</si>
  <si>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</si>
  <si>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</si>
  <si>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</si>
  <si>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</si>
  <si>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</si>
  <si>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</si>
  <si>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20 0 01 60200</t>
  </si>
  <si>
    <t>Социальная политика</t>
  </si>
  <si>
    <t>Пенсионное обеспечение</t>
  </si>
  <si>
    <t>Основное мероприятие "Доплата к пенсии за выслугу лет"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</si>
  <si>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</si>
  <si>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</si>
  <si>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</si>
  <si>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</si>
  <si>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</si>
  <si>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</si>
  <si>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</si>
  <si>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</si>
  <si>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</si>
  <si>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</si>
  <si>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</si>
  <si>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</si>
  <si>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</si>
  <si>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</si>
  <si>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</si>
  <si>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</si>
  <si>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</si>
  <si>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</si>
  <si>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</si>
  <si>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</si>
  <si>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</si>
  <si>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</si>
  <si>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</si>
  <si>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</si>
  <si>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</si>
  <si>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</si>
  <si>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</si>
  <si>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</si>
  <si>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Массовый спорт</t>
  </si>
  <si>
    <t>Основное мероприятие «Реконструкция стадиона МБУ «СДЮСОЦ» города Струнино</t>
  </si>
  <si>
    <t xml:space="preserve">18 0 P5 </t>
  </si>
  <si>
    <t>Расходы на мероприятия по реконструкции стадионаМБУ «СДЮСОЦ» города Струнино (Капитальные вложения в объекты  государственной (муниципальной) собственности)</t>
  </si>
  <si>
    <t>18 0 P5 5139S</t>
  </si>
  <si>
    <t>Основное мероприятие «Прочие мероприятия»</t>
  </si>
  <si>
    <t xml:space="preserve">18 0 02 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</si>
  <si>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</si>
  <si>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</si>
  <si>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Территориальная избирательная комиссия Александровского района</t>
  </si>
  <si>
    <t xml:space="preserve">01 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</si>
  <si>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</si>
  <si>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</si>
  <si>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ИТОГО расходов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</si>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</sst>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000000"/>
    <numFmt numFmtId="167" formatCode="000"/>
    <numFmt numFmtId="168" formatCode="0.000"/>
    <numFmt numFmtId="169" formatCode="0.000000"/>
    <numFmt numFmtId="170" formatCode="0.0000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3" applyNumberFormat="0" applyAlignment="0" applyProtection="0"/>
    <xf numFmtId="0" fontId="51" fillId="34" borderId="4" applyNumberFormat="0" applyAlignment="0" applyProtection="0"/>
    <xf numFmtId="0" fontId="52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5" borderId="9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9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5" fillId="40" borderId="0" xfId="0" applyFont="1" applyFill="1" applyAlignment="1">
      <alignment/>
    </xf>
    <xf numFmtId="164" fontId="15" fillId="40" borderId="0" xfId="0" applyNumberFormat="1" applyFont="1" applyFill="1" applyAlignment="1">
      <alignment/>
    </xf>
    <xf numFmtId="164" fontId="15" fillId="0" borderId="0" xfId="0" applyNumberFormat="1" applyFont="1" applyFill="1" applyAlignment="1">
      <alignment/>
    </xf>
    <xf numFmtId="0" fontId="16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0" fillId="40" borderId="0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3" fillId="40" borderId="0" xfId="0" applyFont="1" applyFill="1" applyAlignment="1">
      <alignment/>
    </xf>
    <xf numFmtId="164" fontId="23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3" fillId="0" borderId="2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49" fontId="18" fillId="40" borderId="12" xfId="0" applyNumberFormat="1" applyFont="1" applyFill="1" applyBorder="1" applyAlignment="1">
      <alignment horizontal="center" vertical="center" wrapText="1"/>
    </xf>
    <xf numFmtId="0" fontId="18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164" fontId="23" fillId="4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8" fontId="18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8" fillId="0" borderId="2" xfId="0" applyFont="1" applyBorder="1" applyAlignment="1">
      <alignment horizontal="left" vertical="top" wrapText="1"/>
    </xf>
    <xf numFmtId="49" fontId="18" fillId="4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2" fontId="23" fillId="40" borderId="2" xfId="0" applyNumberFormat="1" applyFont="1" applyFill="1" applyBorder="1" applyAlignment="1">
      <alignment horizontal="center" vertical="center" wrapText="1"/>
    </xf>
    <xf numFmtId="169" fontId="18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9" fontId="18" fillId="40" borderId="2" xfId="0" applyNumberFormat="1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top" wrapText="1"/>
    </xf>
    <xf numFmtId="49" fontId="25" fillId="40" borderId="2" xfId="0" applyNumberFormat="1" applyFont="1" applyFill="1" applyBorder="1" applyAlignment="1">
      <alignment horizontal="center" vertical="center" wrapText="1"/>
    </xf>
    <xf numFmtId="49" fontId="25" fillId="40" borderId="2" xfId="0" applyNumberFormat="1" applyFont="1" applyFill="1" applyBorder="1" applyAlignment="1">
      <alignment horizontal="left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2" fontId="26" fillId="4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vertical="top" wrapText="1"/>
    </xf>
    <xf numFmtId="0" fontId="26" fillId="0" borderId="2" xfId="0" applyNumberFormat="1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5" fillId="40" borderId="2" xfId="0" applyFont="1" applyFill="1" applyBorder="1" applyAlignment="1">
      <alignment horizontal="left" vertical="top" wrapText="1"/>
    </xf>
    <xf numFmtId="49" fontId="25" fillId="0" borderId="2" xfId="0" applyNumberFormat="1" applyFont="1" applyBorder="1" applyAlignment="1">
      <alignment horizontal="left" vertical="top" wrapText="1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left" vertical="center"/>
    </xf>
    <xf numFmtId="2" fontId="26" fillId="0" borderId="2" xfId="0" applyNumberFormat="1" applyFont="1" applyFill="1" applyBorder="1" applyAlignment="1">
      <alignment horizontal="left" vertical="top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left" vertical="top" wrapText="1"/>
    </xf>
    <xf numFmtId="49" fontId="18" fillId="0" borderId="2" xfId="0" applyNumberFormat="1" applyFont="1" applyBorder="1" applyAlignment="1">
      <alignment horizontal="center" vertical="center"/>
    </xf>
    <xf numFmtId="168" fontId="23" fillId="0" borderId="2" xfId="0" applyNumberFormat="1" applyFont="1" applyFill="1" applyBorder="1" applyAlignment="1">
      <alignment horizontal="center" vertical="center" wrapText="1"/>
    </xf>
    <xf numFmtId="168" fontId="18" fillId="0" borderId="13" xfId="0" applyNumberFormat="1" applyFont="1" applyBorder="1" applyAlignment="1">
      <alignment horizontal="center" vertical="center"/>
    </xf>
    <xf numFmtId="2" fontId="26" fillId="0" borderId="2" xfId="0" applyNumberFormat="1" applyFont="1" applyFill="1" applyBorder="1" applyAlignment="1">
      <alignment vertical="top" wrapText="1"/>
    </xf>
    <xf numFmtId="0" fontId="18" fillId="0" borderId="2" xfId="0" applyFont="1" applyBorder="1" applyAlignment="1">
      <alignment horizontal="left" vertical="top"/>
    </xf>
    <xf numFmtId="49" fontId="18" fillId="0" borderId="2" xfId="0" applyNumberFormat="1" applyFont="1" applyBorder="1" applyAlignment="1">
      <alignment horizontal="left" vertical="center"/>
    </xf>
    <xf numFmtId="2" fontId="18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top" wrapText="1"/>
    </xf>
    <xf numFmtId="0" fontId="0" fillId="0" borderId="14" xfId="0" applyFill="1" applyBorder="1" applyAlignment="1">
      <alignment/>
    </xf>
    <xf numFmtId="0" fontId="18" fillId="0" borderId="2" xfId="0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25" fillId="0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6" fillId="40" borderId="2" xfId="101" applyFont="1" applyFill="1" applyBorder="1" applyAlignment="1">
      <alignment horizontal="left" vertical="top" wrapText="1"/>
      <protection/>
    </xf>
    <xf numFmtId="168" fontId="26" fillId="4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top" wrapText="1"/>
    </xf>
    <xf numFmtId="49" fontId="23" fillId="0" borderId="2" xfId="0" applyNumberFormat="1" applyFont="1" applyFill="1" applyBorder="1" applyAlignment="1">
      <alignment horizontal="left" vertical="top"/>
    </xf>
    <xf numFmtId="49" fontId="18" fillId="0" borderId="2" xfId="0" applyNumberFormat="1" applyFont="1" applyFill="1" applyBorder="1" applyAlignment="1">
      <alignment horizontal="center" vertical="top"/>
    </xf>
    <xf numFmtId="0" fontId="26" fillId="40" borderId="2" xfId="0" applyNumberFormat="1" applyFont="1" applyFill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center" vertical="top" wrapText="1"/>
    </xf>
    <xf numFmtId="49" fontId="26" fillId="0" borderId="2" xfId="0" applyNumberFormat="1" applyFont="1" applyBorder="1" applyAlignment="1">
      <alignment horizontal="left" vertical="top"/>
    </xf>
    <xf numFmtId="49" fontId="25" fillId="0" borderId="2" xfId="0" applyNumberFormat="1" applyFont="1" applyBorder="1" applyAlignment="1">
      <alignment horizontal="center" vertical="top"/>
    </xf>
    <xf numFmtId="170" fontId="26" fillId="40" borderId="2" xfId="0" applyNumberFormat="1" applyFont="1" applyFill="1" applyBorder="1" applyAlignment="1">
      <alignment horizontal="center" vertical="center" wrapText="1"/>
    </xf>
    <xf numFmtId="49" fontId="25" fillId="0" borderId="2" xfId="102" applyNumberFormat="1" applyFont="1" applyFill="1" applyBorder="1" applyAlignment="1">
      <alignment horizontal="left" vertical="center"/>
      <protection/>
    </xf>
    <xf numFmtId="0" fontId="26" fillId="40" borderId="2" xfId="0" applyFont="1" applyFill="1" applyBorder="1" applyAlignment="1">
      <alignment horizontal="left" vertical="top" wrapText="1"/>
    </xf>
    <xf numFmtId="49" fontId="26" fillId="0" borderId="2" xfId="0" applyNumberFormat="1" applyFont="1" applyBorder="1" applyAlignment="1">
      <alignment horizontal="center" vertical="center"/>
    </xf>
    <xf numFmtId="0" fontId="23" fillId="40" borderId="2" xfId="0" applyFont="1" applyFill="1" applyBorder="1" applyAlignment="1">
      <alignment horizontal="left" vertical="top" wrapText="1"/>
    </xf>
    <xf numFmtId="168" fontId="23" fillId="4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center" vertical="center" wrapText="1"/>
    </xf>
    <xf numFmtId="168" fontId="26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/>
    </xf>
    <xf numFmtId="2" fontId="25" fillId="40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top" wrapText="1"/>
    </xf>
    <xf numFmtId="164" fontId="26" fillId="40" borderId="2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top" wrapText="1"/>
    </xf>
    <xf numFmtId="49" fontId="25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49" fontId="26" fillId="0" borderId="2" xfId="0" applyNumberFormat="1" applyFont="1" applyFill="1" applyBorder="1" applyAlignment="1">
      <alignment horizontal="left" vertical="center"/>
    </xf>
    <xf numFmtId="49" fontId="26" fillId="0" borderId="2" xfId="0" applyNumberFormat="1" applyFont="1" applyFill="1" applyBorder="1" applyAlignment="1">
      <alignment horizontal="center" vertical="center"/>
    </xf>
    <xf numFmtId="170" fontId="23" fillId="40" borderId="2" xfId="0" applyNumberFormat="1" applyFont="1" applyFill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vertical="top" wrapText="1"/>
    </xf>
    <xf numFmtId="0" fontId="29" fillId="40" borderId="2" xfId="0" applyFont="1" applyFill="1" applyBorder="1" applyAlignment="1">
      <alignment wrapText="1"/>
    </xf>
    <xf numFmtId="0" fontId="25" fillId="40" borderId="2" xfId="0" applyFont="1" applyFill="1" applyBorder="1" applyAlignment="1">
      <alignment wrapText="1"/>
    </xf>
    <xf numFmtId="0" fontId="23" fillId="40" borderId="2" xfId="0" applyFont="1" applyFill="1" applyBorder="1" applyAlignment="1">
      <alignment horizontal="left" vertical="center" wrapText="1"/>
    </xf>
    <xf numFmtId="0" fontId="23" fillId="40" borderId="2" xfId="0" applyNumberFormat="1" applyFont="1" applyFill="1" applyBorder="1" applyAlignment="1">
      <alignment horizontal="left" vertical="top" wrapText="1"/>
    </xf>
    <xf numFmtId="0" fontId="23" fillId="40" borderId="2" xfId="0" applyNumberFormat="1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center"/>
    </xf>
    <xf numFmtId="0" fontId="29" fillId="40" borderId="2" xfId="0" applyFont="1" applyFill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6" fillId="40" borderId="2" xfId="0" applyFont="1" applyFill="1" applyBorder="1" applyAlignment="1">
      <alignment vertical="top" wrapText="1"/>
    </xf>
    <xf numFmtId="170" fontId="23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170" fontId="26" fillId="0" borderId="2" xfId="0" applyNumberFormat="1" applyFont="1" applyFill="1" applyBorder="1" applyAlignment="1">
      <alignment horizontal="center" vertical="center" wrapText="1"/>
    </xf>
    <xf numFmtId="0" fontId="26" fillId="40" borderId="2" xfId="0" applyNumberFormat="1" applyFont="1" applyFill="1" applyBorder="1" applyAlignment="1">
      <alignment vertical="top" wrapText="1"/>
    </xf>
    <xf numFmtId="0" fontId="27" fillId="0" borderId="2" xfId="0" applyFont="1" applyFill="1" applyBorder="1" applyAlignment="1">
      <alignment vertical="top" wrapText="1"/>
    </xf>
    <xf numFmtId="0" fontId="25" fillId="40" borderId="2" xfId="0" applyFont="1" applyFill="1" applyBorder="1" applyAlignment="1">
      <alignment wrapText="1"/>
    </xf>
    <xf numFmtId="0" fontId="29" fillId="40" borderId="2" xfId="0" applyFont="1" applyFill="1" applyBorder="1" applyAlignment="1">
      <alignment/>
    </xf>
    <xf numFmtId="49" fontId="18" fillId="0" borderId="2" xfId="0" applyNumberFormat="1" applyFont="1" applyFill="1" applyBorder="1" applyAlignment="1" applyProtection="1">
      <alignment horizontal="left" vertical="top" wrapText="1"/>
      <protection/>
    </xf>
    <xf numFmtId="49" fontId="23" fillId="0" borderId="2" xfId="0" applyNumberFormat="1" applyFont="1" applyFill="1" applyBorder="1" applyAlignment="1">
      <alignment horizontal="center" vertical="center"/>
    </xf>
    <xf numFmtId="0" fontId="25" fillId="40" borderId="2" xfId="0" applyFont="1" applyFill="1" applyBorder="1" applyAlignment="1">
      <alignment vertical="top"/>
    </xf>
    <xf numFmtId="0" fontId="25" fillId="40" borderId="2" xfId="0" applyFont="1" applyFill="1" applyBorder="1" applyAlignment="1">
      <alignment vertical="top" wrapText="1"/>
    </xf>
    <xf numFmtId="0" fontId="25" fillId="0" borderId="14" xfId="0" applyFont="1" applyBorder="1" applyAlignment="1">
      <alignment horizontal="center" vertical="top"/>
    </xf>
    <xf numFmtId="0" fontId="23" fillId="0" borderId="2" xfId="0" applyFont="1" applyBorder="1" applyAlignment="1">
      <alignment vertical="top" wrapText="1"/>
    </xf>
    <xf numFmtId="0" fontId="26" fillId="0" borderId="2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2" xfId="0" applyFont="1" applyBorder="1" applyAlignment="1">
      <alignment/>
    </xf>
    <xf numFmtId="2" fontId="30" fillId="0" borderId="2" xfId="0" applyNumberFormat="1" applyFont="1" applyFill="1" applyBorder="1" applyAlignment="1">
      <alignment horizontal="center"/>
    </xf>
    <xf numFmtId="164" fontId="30" fillId="4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64" fontId="23" fillId="0" borderId="2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18" fillId="40" borderId="2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166" fontId="24" fillId="0" borderId="2" xfId="0" applyNumberFormat="1" applyFont="1" applyFill="1" applyBorder="1" applyAlignment="1">
      <alignment horizontal="center" vertical="center" wrapText="1"/>
    </xf>
    <xf numFmtId="167" fontId="24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left" vertical="top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5"/>
  <sheetViews>
    <sheetView tabSelected="1" zoomScale="120" zoomScaleNormal="120" zoomScalePageLayoutView="0" workbookViewId="0" topLeftCell="A251">
      <selection activeCell="A211" sqref="A211:IV211"/>
    </sheetView>
  </sheetViews>
  <sheetFormatPr defaultColWidth="8.28125" defaultRowHeight="15"/>
  <cols>
    <col min="1" max="1" width="6.421875" style="0" customWidth="1"/>
    <col min="2" max="2" width="46.7109375" style="0" customWidth="1"/>
    <col min="3" max="3" width="7.7109375" style="0" customWidth="1"/>
    <col min="4" max="4" width="10.00390625" style="0" customWidth="1"/>
    <col min="5" max="5" width="16.28125" style="0" customWidth="1"/>
    <col min="6" max="6" width="8.140625" style="0" customWidth="1"/>
    <col min="7" max="7" width="16.00390625" style="1" hidden="1" customWidth="1"/>
    <col min="8" max="8" width="15.28125" style="1" hidden="1" customWidth="1"/>
    <col min="9" max="9" width="19.57421875" style="2" hidden="1" customWidth="1"/>
    <col min="10" max="10" width="19.57421875" style="3" hidden="1" customWidth="1"/>
    <col min="11" max="11" width="18.7109375" style="3" hidden="1" customWidth="1"/>
    <col min="12" max="12" width="18.421875" style="3" hidden="1" customWidth="1"/>
    <col min="13" max="13" width="24.00390625" style="4" hidden="1" customWidth="1"/>
    <col min="14" max="14" width="18.421875" style="3" hidden="1" customWidth="1"/>
    <col min="15" max="15" width="23.8515625" style="4" hidden="1" customWidth="1"/>
    <col min="16" max="16" width="18.57421875" style="0" hidden="1" customWidth="1"/>
    <col min="17" max="17" width="23.8515625" style="0" hidden="1" customWidth="1"/>
    <col min="18" max="18" width="17.421875" style="0" hidden="1" customWidth="1"/>
    <col min="19" max="19" width="17.8515625" style="0" hidden="1" customWidth="1"/>
    <col min="20" max="20" width="16.140625" style="0" hidden="1" customWidth="1"/>
    <col min="21" max="21" width="17.7109375" style="0" hidden="1" customWidth="1"/>
    <col min="22" max="22" width="17.7109375" style="5" customWidth="1"/>
  </cols>
  <sheetData>
    <row r="1" spans="5:15" ht="15" customHeight="1">
      <c r="E1" s="140" t="s">
        <v>0</v>
      </c>
      <c r="F1" s="140"/>
      <c r="G1" s="140"/>
      <c r="M1" s="6"/>
      <c r="O1" s="6"/>
    </row>
    <row r="2" spans="5:7" ht="65.25" customHeight="1">
      <c r="E2" s="140"/>
      <c r="F2" s="140"/>
      <c r="G2" s="140"/>
    </row>
    <row r="3" spans="2:14" ht="39.75" customHeight="1">
      <c r="B3" s="7"/>
      <c r="E3" s="141"/>
      <c r="F3" s="141"/>
      <c r="G3" s="141"/>
      <c r="H3" s="8"/>
      <c r="I3" s="9"/>
      <c r="J3" s="10"/>
      <c r="K3" s="10"/>
      <c r="L3" s="10"/>
      <c r="N3" s="10"/>
    </row>
    <row r="4" spans="2:14" ht="65.25" customHeight="1" hidden="1">
      <c r="B4" s="11"/>
      <c r="C4" s="11"/>
      <c r="D4" s="11"/>
      <c r="E4" s="141"/>
      <c r="F4" s="141"/>
      <c r="G4" s="141"/>
      <c r="H4" s="8"/>
      <c r="I4" s="9"/>
      <c r="J4" s="10"/>
      <c r="K4" s="10"/>
      <c r="L4" s="10"/>
      <c r="N4" s="10"/>
    </row>
    <row r="5" spans="2:16" ht="23.25" customHeight="1">
      <c r="B5" s="142" t="s">
        <v>1</v>
      </c>
      <c r="C5" s="142"/>
      <c r="D5" s="142"/>
      <c r="E5" s="142"/>
      <c r="F5" s="142"/>
      <c r="G5" s="142"/>
      <c r="H5" s="142"/>
      <c r="I5" s="12"/>
      <c r="J5" s="12"/>
      <c r="K5" s="12"/>
      <c r="L5" s="12"/>
      <c r="M5" s="12"/>
      <c r="N5" s="12"/>
      <c r="O5" s="12"/>
      <c r="P5" s="12"/>
    </row>
    <row r="6" spans="2:16" ht="45" customHeight="1">
      <c r="B6" s="142"/>
      <c r="C6" s="142"/>
      <c r="D6" s="142"/>
      <c r="E6" s="142"/>
      <c r="F6" s="142"/>
      <c r="G6" s="142"/>
      <c r="H6" s="142"/>
      <c r="I6" s="12"/>
      <c r="J6" s="12"/>
      <c r="K6" s="12"/>
      <c r="L6" s="12"/>
      <c r="M6" s="12"/>
      <c r="N6" s="12"/>
      <c r="O6" s="12"/>
      <c r="P6" s="12"/>
    </row>
    <row r="7" spans="2:14" ht="15" customHeight="1">
      <c r="B7" s="13"/>
      <c r="C7" s="13"/>
      <c r="D7" s="13"/>
      <c r="E7" s="13"/>
      <c r="F7" s="13"/>
      <c r="G7" s="14"/>
      <c r="H7" s="15"/>
      <c r="I7" s="16"/>
      <c r="J7" s="17"/>
      <c r="K7" s="17"/>
      <c r="L7" s="17"/>
      <c r="N7" s="17"/>
    </row>
    <row r="8" spans="1:22" ht="123" customHeight="1">
      <c r="A8" s="143" t="s">
        <v>2</v>
      </c>
      <c r="B8" s="144" t="s">
        <v>3</v>
      </c>
      <c r="C8" s="145" t="s">
        <v>4</v>
      </c>
      <c r="D8" s="145" t="s">
        <v>5</v>
      </c>
      <c r="E8" s="146" t="s">
        <v>6</v>
      </c>
      <c r="F8" s="147" t="s">
        <v>7</v>
      </c>
      <c r="G8" s="148" t="s">
        <v>8</v>
      </c>
      <c r="H8" s="137" t="s">
        <v>9</v>
      </c>
      <c r="I8" s="137" t="s">
        <v>10</v>
      </c>
      <c r="J8" s="137" t="s">
        <v>11</v>
      </c>
      <c r="K8" s="137" t="s">
        <v>10</v>
      </c>
      <c r="L8" s="137" t="s">
        <v>12</v>
      </c>
      <c r="M8" s="137" t="s">
        <v>13</v>
      </c>
      <c r="N8" s="137" t="s">
        <v>14</v>
      </c>
      <c r="O8" s="139" t="s">
        <v>13</v>
      </c>
      <c r="P8" s="137" t="s">
        <v>15</v>
      </c>
      <c r="Q8" s="137" t="s">
        <v>13</v>
      </c>
      <c r="R8" s="137" t="s">
        <v>16</v>
      </c>
      <c r="S8" s="137" t="s">
        <v>13</v>
      </c>
      <c r="T8" s="137" t="s">
        <v>17</v>
      </c>
      <c r="U8" s="137" t="s">
        <v>13</v>
      </c>
      <c r="V8" s="138" t="s">
        <v>18</v>
      </c>
    </row>
    <row r="9" spans="1:22" ht="17.25" customHeight="1">
      <c r="A9" s="143"/>
      <c r="B9" s="144"/>
      <c r="C9" s="145"/>
      <c r="D9" s="145"/>
      <c r="E9" s="146"/>
      <c r="F9" s="147"/>
      <c r="G9" s="148"/>
      <c r="H9" s="137"/>
      <c r="I9" s="137"/>
      <c r="J9" s="137"/>
      <c r="K9" s="137"/>
      <c r="L9" s="137"/>
      <c r="M9" s="137"/>
      <c r="N9" s="137"/>
      <c r="O9" s="139"/>
      <c r="P9" s="137"/>
      <c r="Q9" s="137"/>
      <c r="R9" s="137"/>
      <c r="S9" s="137"/>
      <c r="T9" s="137"/>
      <c r="U9" s="137"/>
      <c r="V9" s="138"/>
    </row>
    <row r="10" spans="1:22" ht="33" customHeight="1">
      <c r="A10" s="20">
        <v>703</v>
      </c>
      <c r="B10" s="21" t="s">
        <v>19</v>
      </c>
      <c r="C10" s="22"/>
      <c r="D10" s="22"/>
      <c r="E10" s="23"/>
      <c r="F10" s="22"/>
      <c r="G10" s="24">
        <f>G11+G55+G61+G73+G123+G195+G200+G225+G241</f>
        <v>237151.40000000002</v>
      </c>
      <c r="H10" s="25">
        <f>H11+H55+H61+H73+H123+H195+H200+H225+H241</f>
        <v>10920.21698</v>
      </c>
      <c r="I10" s="18">
        <f aca="true" t="shared" si="0" ref="I10:I26">G10+H10</f>
        <v>248071.61698000002</v>
      </c>
      <c r="J10" s="18">
        <f>J11+J55+J61+J73+J123+J200+J225+J241</f>
        <v>81909.09923999998</v>
      </c>
      <c r="K10" s="18">
        <f aca="true" t="shared" si="1" ref="K10:K26">I10+J10</f>
        <v>329980.71622</v>
      </c>
      <c r="L10" s="18">
        <f>L11+L55+L61+L73+L123+L200+L225+L241</f>
        <v>200</v>
      </c>
      <c r="M10" s="26">
        <f aca="true" t="shared" si="2" ref="M10:M26">K10+L10</f>
        <v>330180.71622</v>
      </c>
      <c r="N10" s="18">
        <f>N11+N55+N61+N73+N123+N200+N225+N241</f>
        <v>1696.9744799999999</v>
      </c>
      <c r="O10" s="27">
        <f aca="true" t="shared" si="3" ref="O10:O139">M10+N10</f>
        <v>331877.6907</v>
      </c>
      <c r="P10" s="26">
        <f>P11+P55+P61+P73+P123+P195+P200+P225+P241</f>
        <v>1997.6395499999996</v>
      </c>
      <c r="Q10" s="26">
        <f aca="true" t="shared" si="4" ref="Q10:Q146">O10+P10</f>
        <v>333875.33025</v>
      </c>
      <c r="R10" s="28">
        <f>R123</f>
        <v>108145.29999999999</v>
      </c>
      <c r="S10" s="26">
        <f aca="true" t="shared" si="5" ref="S10:S146">Q10+R10</f>
        <v>442020.63025</v>
      </c>
      <c r="T10" s="29">
        <f>T123</f>
        <v>11540.08</v>
      </c>
      <c r="U10" s="26">
        <f aca="true" t="shared" si="6" ref="U10:U146">S10+T10</f>
        <v>453560.71025</v>
      </c>
      <c r="V10" s="30">
        <f>V11+V55+V61+V73+V123+V200+V225+V241</f>
        <v>321311.6</v>
      </c>
    </row>
    <row r="11" spans="1:22" ht="21" customHeight="1">
      <c r="A11" s="31"/>
      <c r="B11" s="32" t="s">
        <v>20</v>
      </c>
      <c r="C11" s="33" t="s">
        <v>21</v>
      </c>
      <c r="D11" s="34"/>
      <c r="E11" s="35"/>
      <c r="F11" s="34"/>
      <c r="G11" s="24">
        <f>G12+G16+G20+G31+G35</f>
        <v>19836.5</v>
      </c>
      <c r="H11" s="36">
        <f>H35+H20</f>
        <v>535.9</v>
      </c>
      <c r="I11" s="24">
        <f t="shared" si="0"/>
        <v>20372.4</v>
      </c>
      <c r="J11" s="18">
        <f>J12+J16+J20+J31+J35</f>
        <v>634.88642</v>
      </c>
      <c r="K11" s="18">
        <f t="shared" si="1"/>
        <v>21007.28642</v>
      </c>
      <c r="L11" s="18">
        <f>L12+L16+L20+L31+L35</f>
        <v>0</v>
      </c>
      <c r="M11" s="26">
        <f t="shared" si="2"/>
        <v>21007.28642</v>
      </c>
      <c r="N11" s="18">
        <f>N12+N16+N20+N31+N35+N27</f>
        <v>69.147</v>
      </c>
      <c r="O11" s="27">
        <f t="shared" si="3"/>
        <v>21076.43342</v>
      </c>
      <c r="P11" s="37">
        <f>P12+P16+P20+P27+P31+P35</f>
        <v>439.75207</v>
      </c>
      <c r="Q11" s="26">
        <f t="shared" si="4"/>
        <v>21516.18549</v>
      </c>
      <c r="R11" s="26"/>
      <c r="S11" s="26">
        <f t="shared" si="5"/>
        <v>21516.18549</v>
      </c>
      <c r="T11" s="38"/>
      <c r="U11" s="26">
        <f t="shared" si="6"/>
        <v>21516.18549</v>
      </c>
      <c r="V11" s="30">
        <f>V12+V16+V20+V27+V35</f>
        <v>21191.3</v>
      </c>
    </row>
    <row r="12" spans="1:22" ht="51" customHeight="1">
      <c r="A12" s="31"/>
      <c r="B12" s="32" t="s">
        <v>22</v>
      </c>
      <c r="C12" s="33" t="s">
        <v>21</v>
      </c>
      <c r="D12" s="33" t="s">
        <v>23</v>
      </c>
      <c r="E12" s="39"/>
      <c r="F12" s="33"/>
      <c r="G12" s="24">
        <f aca="true" t="shared" si="7" ref="G12:H14">G13</f>
        <v>966</v>
      </c>
      <c r="H12" s="36">
        <f t="shared" si="7"/>
        <v>0</v>
      </c>
      <c r="I12" s="24">
        <f t="shared" si="0"/>
        <v>966</v>
      </c>
      <c r="J12" s="24">
        <v>0</v>
      </c>
      <c r="K12" s="18">
        <f t="shared" si="1"/>
        <v>966</v>
      </c>
      <c r="L12" s="24">
        <v>0</v>
      </c>
      <c r="M12" s="26">
        <f t="shared" si="2"/>
        <v>966</v>
      </c>
      <c r="N12" s="24">
        <v>0</v>
      </c>
      <c r="O12" s="27">
        <f t="shared" si="3"/>
        <v>966</v>
      </c>
      <c r="P12" s="29"/>
      <c r="Q12" s="26">
        <f t="shared" si="4"/>
        <v>966</v>
      </c>
      <c r="R12" s="38"/>
      <c r="S12" s="26">
        <f t="shared" si="5"/>
        <v>966</v>
      </c>
      <c r="T12" s="38"/>
      <c r="U12" s="26">
        <f t="shared" si="6"/>
        <v>966</v>
      </c>
      <c r="V12" s="30">
        <f>V13</f>
        <v>871.1</v>
      </c>
    </row>
    <row r="13" spans="1:22" ht="15.75">
      <c r="A13" s="31"/>
      <c r="B13" s="40" t="s">
        <v>24</v>
      </c>
      <c r="C13" s="41" t="s">
        <v>21</v>
      </c>
      <c r="D13" s="41" t="s">
        <v>23</v>
      </c>
      <c r="E13" s="42" t="s">
        <v>25</v>
      </c>
      <c r="F13" s="41"/>
      <c r="G13" s="43">
        <f t="shared" si="7"/>
        <v>966</v>
      </c>
      <c r="H13" s="44">
        <f t="shared" si="7"/>
        <v>0</v>
      </c>
      <c r="I13" s="24">
        <f t="shared" si="0"/>
        <v>966</v>
      </c>
      <c r="J13" s="24">
        <v>0</v>
      </c>
      <c r="K13" s="18">
        <f t="shared" si="1"/>
        <v>966</v>
      </c>
      <c r="L13" s="24">
        <v>0</v>
      </c>
      <c r="M13" s="26">
        <f t="shared" si="2"/>
        <v>966</v>
      </c>
      <c r="N13" s="24">
        <v>0</v>
      </c>
      <c r="O13" s="27">
        <f t="shared" si="3"/>
        <v>966</v>
      </c>
      <c r="P13" s="29"/>
      <c r="Q13" s="26">
        <f t="shared" si="4"/>
        <v>966</v>
      </c>
      <c r="R13" s="38"/>
      <c r="S13" s="26">
        <f t="shared" si="5"/>
        <v>966</v>
      </c>
      <c r="T13" s="38"/>
      <c r="U13" s="26">
        <f t="shared" si="6"/>
        <v>966</v>
      </c>
      <c r="V13" s="30">
        <f>V14</f>
        <v>871.1</v>
      </c>
    </row>
    <row r="14" spans="1:22" ht="15.75">
      <c r="A14" s="31"/>
      <c r="B14" s="40" t="s">
        <v>26</v>
      </c>
      <c r="C14" s="41" t="s">
        <v>21</v>
      </c>
      <c r="D14" s="41" t="s">
        <v>23</v>
      </c>
      <c r="E14" s="42" t="s">
        <v>27</v>
      </c>
      <c r="F14" s="41"/>
      <c r="G14" s="43">
        <f t="shared" si="7"/>
        <v>966</v>
      </c>
      <c r="H14" s="44">
        <f t="shared" si="7"/>
        <v>0</v>
      </c>
      <c r="I14" s="24">
        <f t="shared" si="0"/>
        <v>966</v>
      </c>
      <c r="J14" s="24">
        <v>0</v>
      </c>
      <c r="K14" s="18">
        <f t="shared" si="1"/>
        <v>966</v>
      </c>
      <c r="L14" s="24">
        <v>0</v>
      </c>
      <c r="M14" s="26">
        <f t="shared" si="2"/>
        <v>966</v>
      </c>
      <c r="N14" s="24">
        <v>0</v>
      </c>
      <c r="O14" s="27">
        <f t="shared" si="3"/>
        <v>966</v>
      </c>
      <c r="P14" s="29"/>
      <c r="Q14" s="26">
        <f t="shared" si="4"/>
        <v>966</v>
      </c>
      <c r="R14" s="38"/>
      <c r="S14" s="26">
        <f t="shared" si="5"/>
        <v>966</v>
      </c>
      <c r="T14" s="38"/>
      <c r="U14" s="26">
        <f t="shared" si="6"/>
        <v>966</v>
      </c>
      <c r="V14" s="30">
        <f>V15</f>
        <v>871.1</v>
      </c>
    </row>
    <row r="15" spans="1:22" ht="131.25" customHeight="1">
      <c r="A15" s="31"/>
      <c r="B15" s="45" t="s">
        <v>28</v>
      </c>
      <c r="C15" s="41" t="s">
        <v>21</v>
      </c>
      <c r="D15" s="41" t="s">
        <v>23</v>
      </c>
      <c r="E15" s="42" t="s">
        <v>29</v>
      </c>
      <c r="F15" s="41" t="s">
        <v>30</v>
      </c>
      <c r="G15" s="43">
        <v>966</v>
      </c>
      <c r="H15" s="44">
        <v>0</v>
      </c>
      <c r="I15" s="24">
        <f t="shared" si="0"/>
        <v>966</v>
      </c>
      <c r="J15" s="24">
        <v>0</v>
      </c>
      <c r="K15" s="18">
        <f t="shared" si="1"/>
        <v>966</v>
      </c>
      <c r="L15" s="24">
        <v>0</v>
      </c>
      <c r="M15" s="26">
        <f t="shared" si="2"/>
        <v>966</v>
      </c>
      <c r="N15" s="24">
        <v>0</v>
      </c>
      <c r="O15" s="27">
        <f t="shared" si="3"/>
        <v>966</v>
      </c>
      <c r="P15" s="29"/>
      <c r="Q15" s="26">
        <f t="shared" si="4"/>
        <v>966</v>
      </c>
      <c r="R15" s="38"/>
      <c r="S15" s="26">
        <f t="shared" si="5"/>
        <v>966</v>
      </c>
      <c r="T15" s="38"/>
      <c r="U15" s="26">
        <f t="shared" si="6"/>
        <v>966</v>
      </c>
      <c r="V15" s="30">
        <v>871.1</v>
      </c>
    </row>
    <row r="16" spans="1:22" ht="61.5" customHeight="1">
      <c r="A16" s="31"/>
      <c r="B16" s="21" t="s">
        <v>31</v>
      </c>
      <c r="C16" s="33" t="s">
        <v>21</v>
      </c>
      <c r="D16" s="33" t="s">
        <v>32</v>
      </c>
      <c r="E16" s="39"/>
      <c r="F16" s="41"/>
      <c r="G16" s="24">
        <f aca="true" t="shared" si="8" ref="G16:H18">G17</f>
        <v>32</v>
      </c>
      <c r="H16" s="36">
        <f t="shared" si="8"/>
        <v>0</v>
      </c>
      <c r="I16" s="24">
        <f t="shared" si="0"/>
        <v>32</v>
      </c>
      <c r="J16" s="24">
        <f>J17</f>
        <v>0</v>
      </c>
      <c r="K16" s="18">
        <f t="shared" si="1"/>
        <v>32</v>
      </c>
      <c r="L16" s="24">
        <f>L17</f>
        <v>0</v>
      </c>
      <c r="M16" s="26">
        <f t="shared" si="2"/>
        <v>32</v>
      </c>
      <c r="N16" s="24">
        <f>N17</f>
        <v>0</v>
      </c>
      <c r="O16" s="27">
        <f t="shared" si="3"/>
        <v>32</v>
      </c>
      <c r="P16" s="30">
        <f>P17</f>
        <v>-2</v>
      </c>
      <c r="Q16" s="26">
        <f t="shared" si="4"/>
        <v>30</v>
      </c>
      <c r="R16" s="38"/>
      <c r="S16" s="26">
        <f t="shared" si="5"/>
        <v>30</v>
      </c>
      <c r="T16" s="38"/>
      <c r="U16" s="26">
        <f t="shared" si="6"/>
        <v>30</v>
      </c>
      <c r="V16" s="30">
        <f>T16+U16</f>
        <v>30</v>
      </c>
    </row>
    <row r="17" spans="1:22" ht="21" customHeight="1">
      <c r="A17" s="31"/>
      <c r="B17" s="40" t="s">
        <v>24</v>
      </c>
      <c r="C17" s="41" t="s">
        <v>21</v>
      </c>
      <c r="D17" s="41" t="s">
        <v>32</v>
      </c>
      <c r="E17" s="42" t="s">
        <v>25</v>
      </c>
      <c r="F17" s="41"/>
      <c r="G17" s="24">
        <f t="shared" si="8"/>
        <v>32</v>
      </c>
      <c r="H17" s="36">
        <f t="shared" si="8"/>
        <v>0</v>
      </c>
      <c r="I17" s="24">
        <f t="shared" si="0"/>
        <v>32</v>
      </c>
      <c r="J17" s="24">
        <f>J18</f>
        <v>0</v>
      </c>
      <c r="K17" s="18">
        <f t="shared" si="1"/>
        <v>32</v>
      </c>
      <c r="L17" s="24">
        <f>L18</f>
        <v>0</v>
      </c>
      <c r="M17" s="26">
        <f t="shared" si="2"/>
        <v>32</v>
      </c>
      <c r="N17" s="24">
        <f>N18</f>
        <v>0</v>
      </c>
      <c r="O17" s="27">
        <f t="shared" si="3"/>
        <v>32</v>
      </c>
      <c r="P17" s="30">
        <f>P18</f>
        <v>-2</v>
      </c>
      <c r="Q17" s="26">
        <f t="shared" si="4"/>
        <v>30</v>
      </c>
      <c r="R17" s="38"/>
      <c r="S17" s="26">
        <f t="shared" si="5"/>
        <v>30</v>
      </c>
      <c r="T17" s="38"/>
      <c r="U17" s="26">
        <f t="shared" si="6"/>
        <v>30</v>
      </c>
      <c r="V17" s="30">
        <f>T17+U17</f>
        <v>30</v>
      </c>
    </row>
    <row r="18" spans="1:22" ht="21.75" customHeight="1">
      <c r="A18" s="31"/>
      <c r="B18" s="40" t="s">
        <v>26</v>
      </c>
      <c r="C18" s="41" t="s">
        <v>21</v>
      </c>
      <c r="D18" s="41" t="s">
        <v>32</v>
      </c>
      <c r="E18" s="42" t="s">
        <v>27</v>
      </c>
      <c r="F18" s="41"/>
      <c r="G18" s="24">
        <f t="shared" si="8"/>
        <v>32</v>
      </c>
      <c r="H18" s="36">
        <f t="shared" si="8"/>
        <v>0</v>
      </c>
      <c r="I18" s="24">
        <f t="shared" si="0"/>
        <v>32</v>
      </c>
      <c r="J18" s="24">
        <f>J19</f>
        <v>0</v>
      </c>
      <c r="K18" s="18">
        <f t="shared" si="1"/>
        <v>32</v>
      </c>
      <c r="L18" s="24">
        <f>L19</f>
        <v>0</v>
      </c>
      <c r="M18" s="26">
        <f t="shared" si="2"/>
        <v>32</v>
      </c>
      <c r="N18" s="24">
        <f>N19</f>
        <v>0</v>
      </c>
      <c r="O18" s="27">
        <f t="shared" si="3"/>
        <v>32</v>
      </c>
      <c r="P18" s="30">
        <f>P19</f>
        <v>-2</v>
      </c>
      <c r="Q18" s="26">
        <f t="shared" si="4"/>
        <v>30</v>
      </c>
      <c r="R18" s="38"/>
      <c r="S18" s="26">
        <f t="shared" si="5"/>
        <v>30</v>
      </c>
      <c r="T18" s="38"/>
      <c r="U18" s="26">
        <f t="shared" si="6"/>
        <v>30</v>
      </c>
      <c r="V18" s="30">
        <f>T18+U18</f>
        <v>30</v>
      </c>
    </row>
    <row r="19" spans="1:22" ht="69.75" customHeight="1">
      <c r="A19" s="31"/>
      <c r="B19" s="46" t="s">
        <v>33</v>
      </c>
      <c r="C19" s="41" t="s">
        <v>21</v>
      </c>
      <c r="D19" s="41" t="s">
        <v>32</v>
      </c>
      <c r="E19" s="42" t="s">
        <v>34</v>
      </c>
      <c r="F19" s="41" t="s">
        <v>35</v>
      </c>
      <c r="G19" s="24">
        <f>2+30</f>
        <v>32</v>
      </c>
      <c r="H19" s="36">
        <v>0</v>
      </c>
      <c r="I19" s="24">
        <f t="shared" si="0"/>
        <v>32</v>
      </c>
      <c r="J19" s="24">
        <v>0</v>
      </c>
      <c r="K19" s="18">
        <f t="shared" si="1"/>
        <v>32</v>
      </c>
      <c r="L19" s="24">
        <v>0</v>
      </c>
      <c r="M19" s="26">
        <f t="shared" si="2"/>
        <v>32</v>
      </c>
      <c r="N19" s="24">
        <v>0</v>
      </c>
      <c r="O19" s="27">
        <f t="shared" si="3"/>
        <v>32</v>
      </c>
      <c r="P19" s="30">
        <v>-2</v>
      </c>
      <c r="Q19" s="26">
        <f t="shared" si="4"/>
        <v>30</v>
      </c>
      <c r="R19" s="38"/>
      <c r="S19" s="26">
        <f t="shared" si="5"/>
        <v>30</v>
      </c>
      <c r="T19" s="38"/>
      <c r="U19" s="26">
        <f t="shared" si="6"/>
        <v>30</v>
      </c>
      <c r="V19" s="30">
        <f>T19+U19</f>
        <v>30</v>
      </c>
    </row>
    <row r="20" spans="1:22" ht="78.75">
      <c r="A20" s="31"/>
      <c r="B20" s="47" t="s">
        <v>36</v>
      </c>
      <c r="C20" s="33" t="s">
        <v>21</v>
      </c>
      <c r="D20" s="33" t="s">
        <v>37</v>
      </c>
      <c r="E20" s="42"/>
      <c r="F20" s="22"/>
      <c r="G20" s="24">
        <f>G21</f>
        <v>3180.0000000000005</v>
      </c>
      <c r="H20" s="36">
        <f>H21</f>
        <v>15.9</v>
      </c>
      <c r="I20" s="24">
        <f t="shared" si="0"/>
        <v>3195.9000000000005</v>
      </c>
      <c r="J20" s="18">
        <v>0</v>
      </c>
      <c r="K20" s="18">
        <f t="shared" si="1"/>
        <v>3195.9000000000005</v>
      </c>
      <c r="L20" s="18">
        <v>0</v>
      </c>
      <c r="M20" s="26">
        <f t="shared" si="2"/>
        <v>3195.9000000000005</v>
      </c>
      <c r="N20" s="18">
        <v>0</v>
      </c>
      <c r="O20" s="27">
        <f t="shared" si="3"/>
        <v>3195.9000000000005</v>
      </c>
      <c r="P20" s="30">
        <f>P21</f>
        <v>24</v>
      </c>
      <c r="Q20" s="26">
        <f t="shared" si="4"/>
        <v>3219.9000000000005</v>
      </c>
      <c r="R20" s="38"/>
      <c r="S20" s="26">
        <f t="shared" si="5"/>
        <v>3219.9000000000005</v>
      </c>
      <c r="T20" s="38"/>
      <c r="U20" s="26">
        <f t="shared" si="6"/>
        <v>3219.9000000000005</v>
      </c>
      <c r="V20" s="30">
        <f>V21</f>
        <v>3215.7999999999997</v>
      </c>
    </row>
    <row r="21" spans="1:22" ht="15.75">
      <c r="A21" s="31"/>
      <c r="B21" s="48" t="s">
        <v>38</v>
      </c>
      <c r="C21" s="41" t="s">
        <v>21</v>
      </c>
      <c r="D21" s="41" t="s">
        <v>37</v>
      </c>
      <c r="E21" s="42" t="s">
        <v>39</v>
      </c>
      <c r="F21" s="41"/>
      <c r="G21" s="43">
        <f>G22</f>
        <v>3180.0000000000005</v>
      </c>
      <c r="H21" s="44">
        <f>H22</f>
        <v>15.9</v>
      </c>
      <c r="I21" s="24">
        <f t="shared" si="0"/>
        <v>3195.9000000000005</v>
      </c>
      <c r="J21" s="18">
        <v>0</v>
      </c>
      <c r="K21" s="18">
        <f t="shared" si="1"/>
        <v>3195.9000000000005</v>
      </c>
      <c r="L21" s="18">
        <v>0</v>
      </c>
      <c r="M21" s="26">
        <f t="shared" si="2"/>
        <v>3195.9000000000005</v>
      </c>
      <c r="N21" s="18">
        <v>0</v>
      </c>
      <c r="O21" s="27">
        <f t="shared" si="3"/>
        <v>3195.9000000000005</v>
      </c>
      <c r="P21" s="30">
        <f>P22</f>
        <v>24</v>
      </c>
      <c r="Q21" s="26">
        <f t="shared" si="4"/>
        <v>3219.9000000000005</v>
      </c>
      <c r="R21" s="38"/>
      <c r="S21" s="26">
        <f t="shared" si="5"/>
        <v>3219.9000000000005</v>
      </c>
      <c r="T21" s="38"/>
      <c r="U21" s="26">
        <f t="shared" si="6"/>
        <v>3219.9000000000005</v>
      </c>
      <c r="V21" s="30">
        <f>V22</f>
        <v>3215.7999999999997</v>
      </c>
    </row>
    <row r="22" spans="1:22" ht="19.5" customHeight="1">
      <c r="A22" s="31"/>
      <c r="B22" s="49" t="s">
        <v>26</v>
      </c>
      <c r="C22" s="50" t="s">
        <v>21</v>
      </c>
      <c r="D22" s="50" t="s">
        <v>37</v>
      </c>
      <c r="E22" s="51" t="s">
        <v>27</v>
      </c>
      <c r="F22" s="50"/>
      <c r="G22" s="43">
        <f>G23+G24+G25+G26</f>
        <v>3180.0000000000005</v>
      </c>
      <c r="H22" s="44">
        <f>H23</f>
        <v>15.9</v>
      </c>
      <c r="I22" s="24">
        <f t="shared" si="0"/>
        <v>3195.9000000000005</v>
      </c>
      <c r="J22" s="18">
        <v>0</v>
      </c>
      <c r="K22" s="18">
        <f t="shared" si="1"/>
        <v>3195.9000000000005</v>
      </c>
      <c r="L22" s="18">
        <v>0</v>
      </c>
      <c r="M22" s="26">
        <f t="shared" si="2"/>
        <v>3195.9000000000005</v>
      </c>
      <c r="N22" s="18">
        <v>0</v>
      </c>
      <c r="O22" s="27">
        <f t="shared" si="3"/>
        <v>3195.9000000000005</v>
      </c>
      <c r="P22" s="30">
        <f>P23+P24+P25+P26</f>
        <v>24</v>
      </c>
      <c r="Q22" s="26">
        <f t="shared" si="4"/>
        <v>3219.9000000000005</v>
      </c>
      <c r="R22" s="38"/>
      <c r="S22" s="26">
        <f t="shared" si="5"/>
        <v>3219.9000000000005</v>
      </c>
      <c r="T22" s="38"/>
      <c r="U22" s="26">
        <f t="shared" si="6"/>
        <v>3219.9000000000005</v>
      </c>
      <c r="V22" s="30">
        <f>V23+V24+V25+V26</f>
        <v>3215.7999999999997</v>
      </c>
    </row>
    <row r="23" spans="1:22" ht="126">
      <c r="A23" s="31"/>
      <c r="B23" s="52" t="s">
        <v>40</v>
      </c>
      <c r="C23" s="50" t="s">
        <v>21</v>
      </c>
      <c r="D23" s="50" t="s">
        <v>37</v>
      </c>
      <c r="E23" s="51" t="s">
        <v>41</v>
      </c>
      <c r="F23" s="50" t="s">
        <v>30</v>
      </c>
      <c r="G23" s="43">
        <v>1043.1</v>
      </c>
      <c r="H23" s="44">
        <v>15.9</v>
      </c>
      <c r="I23" s="24">
        <f t="shared" si="0"/>
        <v>1059</v>
      </c>
      <c r="J23" s="18">
        <v>0</v>
      </c>
      <c r="K23" s="18">
        <f t="shared" si="1"/>
        <v>1059</v>
      </c>
      <c r="L23" s="18">
        <v>0</v>
      </c>
      <c r="M23" s="26">
        <f t="shared" si="2"/>
        <v>1059</v>
      </c>
      <c r="N23" s="18">
        <v>0</v>
      </c>
      <c r="O23" s="27">
        <f t="shared" si="3"/>
        <v>1059</v>
      </c>
      <c r="P23" s="30">
        <v>24</v>
      </c>
      <c r="Q23" s="26">
        <f t="shared" si="4"/>
        <v>1083</v>
      </c>
      <c r="R23" s="38"/>
      <c r="S23" s="26">
        <f t="shared" si="5"/>
        <v>1083</v>
      </c>
      <c r="T23" s="38"/>
      <c r="U23" s="26">
        <f t="shared" si="6"/>
        <v>1083</v>
      </c>
      <c r="V23" s="30">
        <v>1082.3</v>
      </c>
    </row>
    <row r="24" spans="1:22" ht="126.75" customHeight="1">
      <c r="A24" s="31"/>
      <c r="B24" s="46" t="s">
        <v>42</v>
      </c>
      <c r="C24" s="53" t="s">
        <v>21</v>
      </c>
      <c r="D24" s="53" t="s">
        <v>37</v>
      </c>
      <c r="E24" s="54" t="s">
        <v>43</v>
      </c>
      <c r="F24" s="50" t="s">
        <v>30</v>
      </c>
      <c r="G24" s="43">
        <v>1470.2</v>
      </c>
      <c r="H24" s="44">
        <v>0</v>
      </c>
      <c r="I24" s="24">
        <f t="shared" si="0"/>
        <v>1470.2</v>
      </c>
      <c r="J24" s="24">
        <v>0</v>
      </c>
      <c r="K24" s="18">
        <f t="shared" si="1"/>
        <v>1470.2</v>
      </c>
      <c r="L24" s="24">
        <v>0</v>
      </c>
      <c r="M24" s="26">
        <f t="shared" si="2"/>
        <v>1470.2</v>
      </c>
      <c r="N24" s="24">
        <v>0</v>
      </c>
      <c r="O24" s="27">
        <f t="shared" si="3"/>
        <v>1470.2</v>
      </c>
      <c r="P24" s="29"/>
      <c r="Q24" s="26">
        <f t="shared" si="4"/>
        <v>1470.2</v>
      </c>
      <c r="R24" s="38"/>
      <c r="S24" s="26">
        <f t="shared" si="5"/>
        <v>1470.2</v>
      </c>
      <c r="T24" s="38"/>
      <c r="U24" s="26">
        <f t="shared" si="6"/>
        <v>1470.2</v>
      </c>
      <c r="V24" s="30">
        <v>1466.8</v>
      </c>
    </row>
    <row r="25" spans="1:22" ht="51.75" customHeight="1">
      <c r="A25" s="31"/>
      <c r="B25" s="46" t="s">
        <v>44</v>
      </c>
      <c r="C25" s="50" t="s">
        <v>21</v>
      </c>
      <c r="D25" s="50" t="s">
        <v>37</v>
      </c>
      <c r="E25" s="51" t="s">
        <v>34</v>
      </c>
      <c r="F25" s="50" t="s">
        <v>35</v>
      </c>
      <c r="G25" s="43">
        <v>628.8</v>
      </c>
      <c r="H25" s="44">
        <v>0</v>
      </c>
      <c r="I25" s="24">
        <f t="shared" si="0"/>
        <v>628.8</v>
      </c>
      <c r="J25" s="24">
        <v>0</v>
      </c>
      <c r="K25" s="18">
        <f t="shared" si="1"/>
        <v>628.8</v>
      </c>
      <c r="L25" s="24">
        <v>0</v>
      </c>
      <c r="M25" s="26">
        <f t="shared" si="2"/>
        <v>628.8</v>
      </c>
      <c r="N25" s="24">
        <v>0</v>
      </c>
      <c r="O25" s="27">
        <f t="shared" si="3"/>
        <v>628.8</v>
      </c>
      <c r="P25" s="29">
        <v>-6.96775</v>
      </c>
      <c r="Q25" s="26">
        <f t="shared" si="4"/>
        <v>621.8322499999999</v>
      </c>
      <c r="R25" s="38"/>
      <c r="S25" s="26">
        <f t="shared" si="5"/>
        <v>621.8322499999999</v>
      </c>
      <c r="T25" s="38"/>
      <c r="U25" s="26">
        <f t="shared" si="6"/>
        <v>621.8322499999999</v>
      </c>
      <c r="V25" s="30">
        <v>621.8</v>
      </c>
    </row>
    <row r="26" spans="1:22" ht="34.5" customHeight="1">
      <c r="A26" s="31"/>
      <c r="B26" s="46" t="s">
        <v>45</v>
      </c>
      <c r="C26" s="50" t="s">
        <v>21</v>
      </c>
      <c r="D26" s="50" t="s">
        <v>37</v>
      </c>
      <c r="E26" s="51" t="s">
        <v>34</v>
      </c>
      <c r="F26" s="50" t="s">
        <v>46</v>
      </c>
      <c r="G26" s="43">
        <v>37.9</v>
      </c>
      <c r="H26" s="44">
        <v>0</v>
      </c>
      <c r="I26" s="24">
        <f t="shared" si="0"/>
        <v>37.9</v>
      </c>
      <c r="J26" s="24">
        <v>0</v>
      </c>
      <c r="K26" s="18">
        <f t="shared" si="1"/>
        <v>37.9</v>
      </c>
      <c r="L26" s="24">
        <v>0</v>
      </c>
      <c r="M26" s="26">
        <f t="shared" si="2"/>
        <v>37.9</v>
      </c>
      <c r="N26" s="24">
        <v>0</v>
      </c>
      <c r="O26" s="27">
        <f t="shared" si="3"/>
        <v>37.9</v>
      </c>
      <c r="P26" s="29">
        <v>6.96775</v>
      </c>
      <c r="Q26" s="26">
        <f t="shared" si="4"/>
        <v>44.86775</v>
      </c>
      <c r="R26" s="38"/>
      <c r="S26" s="26">
        <f t="shared" si="5"/>
        <v>44.86775</v>
      </c>
      <c r="T26" s="38"/>
      <c r="U26" s="26">
        <f t="shared" si="6"/>
        <v>44.86775</v>
      </c>
      <c r="V26" s="30">
        <v>44.9</v>
      </c>
    </row>
    <row r="27" spans="1:22" ht="32.25" customHeight="1">
      <c r="A27" s="31"/>
      <c r="B27" s="55" t="s">
        <v>47</v>
      </c>
      <c r="C27" s="56" t="s">
        <v>21</v>
      </c>
      <c r="D27" s="56" t="s">
        <v>48</v>
      </c>
      <c r="E27" s="51"/>
      <c r="F27" s="50"/>
      <c r="G27" s="43"/>
      <c r="H27" s="44"/>
      <c r="I27" s="24"/>
      <c r="J27" s="24"/>
      <c r="K27" s="18"/>
      <c r="L27" s="24"/>
      <c r="M27" s="26">
        <v>0</v>
      </c>
      <c r="N27" s="57">
        <f>N28</f>
        <v>69.147</v>
      </c>
      <c r="O27" s="58">
        <f t="shared" si="3"/>
        <v>69.147</v>
      </c>
      <c r="P27" s="29"/>
      <c r="Q27" s="26">
        <f t="shared" si="4"/>
        <v>69.147</v>
      </c>
      <c r="R27" s="38"/>
      <c r="S27" s="26">
        <f t="shared" si="5"/>
        <v>69.147</v>
      </c>
      <c r="T27" s="38"/>
      <c r="U27" s="26">
        <f t="shared" si="6"/>
        <v>69.147</v>
      </c>
      <c r="V27" s="30">
        <f>V28</f>
        <v>69.1</v>
      </c>
    </row>
    <row r="28" spans="1:22" ht="24.75" customHeight="1">
      <c r="A28" s="31"/>
      <c r="B28" s="48" t="s">
        <v>38</v>
      </c>
      <c r="C28" s="41" t="s">
        <v>21</v>
      </c>
      <c r="D28" s="41" t="s">
        <v>48</v>
      </c>
      <c r="E28" s="42" t="s">
        <v>39</v>
      </c>
      <c r="F28" s="50"/>
      <c r="G28" s="43"/>
      <c r="H28" s="44"/>
      <c r="I28" s="24"/>
      <c r="J28" s="24"/>
      <c r="K28" s="18"/>
      <c r="L28" s="24"/>
      <c r="M28" s="26">
        <v>0</v>
      </c>
      <c r="N28" s="57">
        <f>N29</f>
        <v>69.147</v>
      </c>
      <c r="O28" s="58">
        <f t="shared" si="3"/>
        <v>69.147</v>
      </c>
      <c r="P28" s="29"/>
      <c r="Q28" s="26">
        <f t="shared" si="4"/>
        <v>69.147</v>
      </c>
      <c r="R28" s="38"/>
      <c r="S28" s="26">
        <f t="shared" si="5"/>
        <v>69.147</v>
      </c>
      <c r="T28" s="38"/>
      <c r="U28" s="26">
        <f t="shared" si="6"/>
        <v>69.147</v>
      </c>
      <c r="V28" s="30">
        <f>V29</f>
        <v>69.1</v>
      </c>
    </row>
    <row r="29" spans="1:22" ht="39.75" customHeight="1">
      <c r="A29" s="31"/>
      <c r="B29" s="59" t="s">
        <v>49</v>
      </c>
      <c r="C29" s="50" t="s">
        <v>21</v>
      </c>
      <c r="D29" s="50" t="s">
        <v>48</v>
      </c>
      <c r="E29" s="51" t="s">
        <v>27</v>
      </c>
      <c r="F29" s="50"/>
      <c r="G29" s="43"/>
      <c r="H29" s="44"/>
      <c r="I29" s="24"/>
      <c r="J29" s="24"/>
      <c r="K29" s="18"/>
      <c r="L29" s="24"/>
      <c r="M29" s="26">
        <v>0</v>
      </c>
      <c r="N29" s="57">
        <f>N30</f>
        <v>69.147</v>
      </c>
      <c r="O29" s="58">
        <f t="shared" si="3"/>
        <v>69.147</v>
      </c>
      <c r="P29" s="29"/>
      <c r="Q29" s="26">
        <f t="shared" si="4"/>
        <v>69.147</v>
      </c>
      <c r="R29" s="38"/>
      <c r="S29" s="26">
        <f t="shared" si="5"/>
        <v>69.147</v>
      </c>
      <c r="T29" s="38"/>
      <c r="U29" s="26">
        <f t="shared" si="6"/>
        <v>69.147</v>
      </c>
      <c r="V29" s="30">
        <f>V30</f>
        <v>69.1</v>
      </c>
    </row>
    <row r="30" spans="1:22" ht="87" customHeight="1">
      <c r="A30" s="31"/>
      <c r="B30" s="49" t="s">
        <v>50</v>
      </c>
      <c r="C30" s="50" t="s">
        <v>21</v>
      </c>
      <c r="D30" s="50" t="s">
        <v>48</v>
      </c>
      <c r="E30" s="51" t="s">
        <v>51</v>
      </c>
      <c r="F30" s="50" t="s">
        <v>35</v>
      </c>
      <c r="G30" s="43"/>
      <c r="H30" s="44"/>
      <c r="I30" s="24"/>
      <c r="J30" s="24"/>
      <c r="K30" s="18"/>
      <c r="L30" s="24"/>
      <c r="M30" s="26">
        <v>0</v>
      </c>
      <c r="N30" s="57">
        <v>69.147</v>
      </c>
      <c r="O30" s="58">
        <f t="shared" si="3"/>
        <v>69.147</v>
      </c>
      <c r="P30" s="29"/>
      <c r="Q30" s="26">
        <f t="shared" si="4"/>
        <v>69.147</v>
      </c>
      <c r="R30" s="38"/>
      <c r="S30" s="26">
        <f t="shared" si="5"/>
        <v>69.147</v>
      </c>
      <c r="T30" s="38"/>
      <c r="U30" s="26">
        <f t="shared" si="6"/>
        <v>69.147</v>
      </c>
      <c r="V30" s="30">
        <v>69.1</v>
      </c>
    </row>
    <row r="31" spans="1:22" ht="24" customHeight="1" hidden="1">
      <c r="A31" s="31"/>
      <c r="B31" s="60" t="s">
        <v>52</v>
      </c>
      <c r="C31" s="56" t="s">
        <v>21</v>
      </c>
      <c r="D31" s="56" t="s">
        <v>53</v>
      </c>
      <c r="E31" s="61"/>
      <c r="F31" s="56"/>
      <c r="G31" s="24">
        <f>G32</f>
        <v>20</v>
      </c>
      <c r="H31" s="36">
        <v>0</v>
      </c>
      <c r="I31" s="24">
        <f aca="true" t="shared" si="9" ref="I31:I122">G31+H31</f>
        <v>20</v>
      </c>
      <c r="J31" s="24">
        <v>0</v>
      </c>
      <c r="K31" s="18">
        <f aca="true" t="shared" si="10" ref="K31:K139">I31+J31</f>
        <v>20</v>
      </c>
      <c r="L31" s="24">
        <v>0</v>
      </c>
      <c r="M31" s="26">
        <f aca="true" t="shared" si="11" ref="M31:M139">K31+L31</f>
        <v>20</v>
      </c>
      <c r="N31" s="24">
        <v>0</v>
      </c>
      <c r="O31" s="27">
        <f t="shared" si="3"/>
        <v>20</v>
      </c>
      <c r="P31" s="62">
        <f>P32</f>
        <v>-20</v>
      </c>
      <c r="Q31" s="26">
        <f t="shared" si="4"/>
        <v>0</v>
      </c>
      <c r="R31" s="38"/>
      <c r="S31" s="26">
        <f t="shared" si="5"/>
        <v>0</v>
      </c>
      <c r="T31" s="38"/>
      <c r="U31" s="26">
        <f t="shared" si="6"/>
        <v>0</v>
      </c>
      <c r="V31" s="30">
        <f>T31+U31</f>
        <v>0</v>
      </c>
    </row>
    <row r="32" spans="1:22" ht="24" customHeight="1" hidden="1">
      <c r="A32" s="31"/>
      <c r="B32" s="63" t="s">
        <v>24</v>
      </c>
      <c r="C32" s="50" t="s">
        <v>21</v>
      </c>
      <c r="D32" s="50" t="s">
        <v>53</v>
      </c>
      <c r="E32" s="51" t="s">
        <v>39</v>
      </c>
      <c r="F32" s="50"/>
      <c r="G32" s="43">
        <f>G33</f>
        <v>20</v>
      </c>
      <c r="H32" s="44">
        <v>0</v>
      </c>
      <c r="I32" s="24">
        <f t="shared" si="9"/>
        <v>20</v>
      </c>
      <c r="J32" s="24">
        <v>0</v>
      </c>
      <c r="K32" s="18">
        <f t="shared" si="10"/>
        <v>20</v>
      </c>
      <c r="L32" s="24">
        <v>0</v>
      </c>
      <c r="M32" s="26">
        <f t="shared" si="11"/>
        <v>20</v>
      </c>
      <c r="N32" s="24">
        <v>0</v>
      </c>
      <c r="O32" s="27">
        <f t="shared" si="3"/>
        <v>20</v>
      </c>
      <c r="P32" s="62">
        <f>P33</f>
        <v>-20</v>
      </c>
      <c r="Q32" s="26">
        <f t="shared" si="4"/>
        <v>0</v>
      </c>
      <c r="R32" s="38"/>
      <c r="S32" s="26">
        <f t="shared" si="5"/>
        <v>0</v>
      </c>
      <c r="T32" s="38"/>
      <c r="U32" s="26">
        <f t="shared" si="6"/>
        <v>0</v>
      </c>
      <c r="V32" s="30">
        <f>T32+U32</f>
        <v>0</v>
      </c>
    </row>
    <row r="33" spans="1:22" ht="20.25" customHeight="1" hidden="1">
      <c r="A33" s="31"/>
      <c r="B33" s="63" t="s">
        <v>54</v>
      </c>
      <c r="C33" s="50" t="s">
        <v>21</v>
      </c>
      <c r="D33" s="50" t="s">
        <v>53</v>
      </c>
      <c r="E33" s="51" t="s">
        <v>27</v>
      </c>
      <c r="F33" s="50"/>
      <c r="G33" s="43">
        <f>G34</f>
        <v>20</v>
      </c>
      <c r="H33" s="44">
        <v>0</v>
      </c>
      <c r="I33" s="24">
        <f t="shared" si="9"/>
        <v>20</v>
      </c>
      <c r="J33" s="24">
        <f>J34</f>
        <v>0</v>
      </c>
      <c r="K33" s="18">
        <f t="shared" si="10"/>
        <v>20</v>
      </c>
      <c r="L33" s="24">
        <f>L34</f>
        <v>0</v>
      </c>
      <c r="M33" s="26">
        <f t="shared" si="11"/>
        <v>20</v>
      </c>
      <c r="N33" s="24">
        <f>N34</f>
        <v>0</v>
      </c>
      <c r="O33" s="27">
        <f t="shared" si="3"/>
        <v>20</v>
      </c>
      <c r="P33" s="62">
        <f>P34</f>
        <v>-20</v>
      </c>
      <c r="Q33" s="26">
        <f t="shared" si="4"/>
        <v>0</v>
      </c>
      <c r="R33" s="38"/>
      <c r="S33" s="26">
        <f t="shared" si="5"/>
        <v>0</v>
      </c>
      <c r="T33" s="38"/>
      <c r="U33" s="26">
        <f t="shared" si="6"/>
        <v>0</v>
      </c>
      <c r="V33" s="30">
        <f>T33+U33</f>
        <v>0</v>
      </c>
    </row>
    <row r="34" spans="1:22" ht="47.25" hidden="1">
      <c r="A34" s="31"/>
      <c r="B34" s="63" t="s">
        <v>55</v>
      </c>
      <c r="C34" s="50" t="s">
        <v>21</v>
      </c>
      <c r="D34" s="50" t="s">
        <v>53</v>
      </c>
      <c r="E34" s="51" t="s">
        <v>56</v>
      </c>
      <c r="F34" s="50" t="s">
        <v>46</v>
      </c>
      <c r="G34" s="43">
        <v>20</v>
      </c>
      <c r="H34" s="44">
        <v>0</v>
      </c>
      <c r="I34" s="24">
        <f t="shared" si="9"/>
        <v>20</v>
      </c>
      <c r="J34" s="24">
        <v>0</v>
      </c>
      <c r="K34" s="18">
        <f t="shared" si="10"/>
        <v>20</v>
      </c>
      <c r="L34" s="24">
        <v>0</v>
      </c>
      <c r="M34" s="26">
        <f t="shared" si="11"/>
        <v>20</v>
      </c>
      <c r="N34" s="24">
        <v>0</v>
      </c>
      <c r="O34" s="27">
        <f t="shared" si="3"/>
        <v>20</v>
      </c>
      <c r="P34" s="62">
        <v>-20</v>
      </c>
      <c r="Q34" s="26">
        <f t="shared" si="4"/>
        <v>0</v>
      </c>
      <c r="R34" s="38"/>
      <c r="S34" s="26">
        <f t="shared" si="5"/>
        <v>0</v>
      </c>
      <c r="T34" s="38"/>
      <c r="U34" s="26">
        <f t="shared" si="6"/>
        <v>0</v>
      </c>
      <c r="V34" s="30">
        <f>T34+U34</f>
        <v>0</v>
      </c>
    </row>
    <row r="35" spans="1:22" ht="24.75" customHeight="1">
      <c r="A35" s="31"/>
      <c r="B35" s="32" t="s">
        <v>57</v>
      </c>
      <c r="C35" s="56" t="s">
        <v>21</v>
      </c>
      <c r="D35" s="56" t="s">
        <v>58</v>
      </c>
      <c r="E35" s="61"/>
      <c r="F35" s="56"/>
      <c r="G35" s="24">
        <f>G36+G41+G48+G52</f>
        <v>15638.5</v>
      </c>
      <c r="H35" s="36">
        <f>H36+H48</f>
        <v>520</v>
      </c>
      <c r="I35" s="24">
        <f t="shared" si="9"/>
        <v>16158.5</v>
      </c>
      <c r="J35" s="18">
        <f>J36+J41+J48+J52</f>
        <v>634.88642</v>
      </c>
      <c r="K35" s="18">
        <f t="shared" si="10"/>
        <v>16793.38642</v>
      </c>
      <c r="L35" s="18">
        <f>L36+L41+L48+L52</f>
        <v>0</v>
      </c>
      <c r="M35" s="26">
        <f t="shared" si="11"/>
        <v>16793.38642</v>
      </c>
      <c r="N35" s="18">
        <f>N36+N41+N48+N52</f>
        <v>0</v>
      </c>
      <c r="O35" s="27">
        <f t="shared" si="3"/>
        <v>16793.38642</v>
      </c>
      <c r="P35" s="26">
        <f>P36+P41+P48+P52</f>
        <v>437.75207</v>
      </c>
      <c r="Q35" s="26">
        <f t="shared" si="4"/>
        <v>17231.138489999998</v>
      </c>
      <c r="R35" s="38"/>
      <c r="S35" s="26">
        <f t="shared" si="5"/>
        <v>17231.138489999998</v>
      </c>
      <c r="T35" s="38"/>
      <c r="U35" s="26">
        <f t="shared" si="6"/>
        <v>17231.138489999998</v>
      </c>
      <c r="V35" s="30">
        <f>V36+V41+V48+V52</f>
        <v>17005.3</v>
      </c>
    </row>
    <row r="36" spans="1:22" ht="51" customHeight="1">
      <c r="A36" s="31"/>
      <c r="B36" s="32" t="s">
        <v>59</v>
      </c>
      <c r="C36" s="56" t="s">
        <v>21</v>
      </c>
      <c r="D36" s="56" t="s">
        <v>58</v>
      </c>
      <c r="E36" s="61" t="s">
        <v>21</v>
      </c>
      <c r="F36" s="56"/>
      <c r="G36" s="24">
        <f>G37+G39</f>
        <v>290</v>
      </c>
      <c r="H36" s="36">
        <f>H37+H39</f>
        <v>0</v>
      </c>
      <c r="I36" s="24">
        <f t="shared" si="9"/>
        <v>290</v>
      </c>
      <c r="J36" s="18">
        <v>0</v>
      </c>
      <c r="K36" s="18">
        <f t="shared" si="10"/>
        <v>290</v>
      </c>
      <c r="L36" s="18">
        <v>0</v>
      </c>
      <c r="M36" s="26">
        <f t="shared" si="11"/>
        <v>290</v>
      </c>
      <c r="N36" s="18">
        <v>0</v>
      </c>
      <c r="O36" s="27">
        <f t="shared" si="3"/>
        <v>290</v>
      </c>
      <c r="P36" s="28">
        <f>P37+P39</f>
        <v>150</v>
      </c>
      <c r="Q36" s="26">
        <f t="shared" si="4"/>
        <v>440</v>
      </c>
      <c r="R36" s="38"/>
      <c r="S36" s="26">
        <f t="shared" si="5"/>
        <v>440</v>
      </c>
      <c r="T36" s="38"/>
      <c r="U36" s="26">
        <f t="shared" si="6"/>
        <v>440</v>
      </c>
      <c r="V36" s="30">
        <f>T36+U36</f>
        <v>440</v>
      </c>
    </row>
    <row r="37" spans="1:22" ht="49.5" customHeight="1">
      <c r="A37" s="31"/>
      <c r="B37" s="46" t="s">
        <v>60</v>
      </c>
      <c r="C37" s="50" t="s">
        <v>21</v>
      </c>
      <c r="D37" s="50" t="s">
        <v>58</v>
      </c>
      <c r="E37" s="51" t="s">
        <v>61</v>
      </c>
      <c r="F37" s="50"/>
      <c r="G37" s="43">
        <f>G38</f>
        <v>10</v>
      </c>
      <c r="H37" s="44">
        <f>H38</f>
        <v>2</v>
      </c>
      <c r="I37" s="24">
        <f t="shared" si="9"/>
        <v>12</v>
      </c>
      <c r="J37" s="18">
        <v>0</v>
      </c>
      <c r="K37" s="18">
        <f t="shared" si="10"/>
        <v>12</v>
      </c>
      <c r="L37" s="18">
        <v>0</v>
      </c>
      <c r="M37" s="26">
        <f t="shared" si="11"/>
        <v>12</v>
      </c>
      <c r="N37" s="18">
        <v>0</v>
      </c>
      <c r="O37" s="27">
        <f t="shared" si="3"/>
        <v>12</v>
      </c>
      <c r="P37" s="29">
        <f>P38</f>
        <v>0</v>
      </c>
      <c r="Q37" s="26">
        <f t="shared" si="4"/>
        <v>12</v>
      </c>
      <c r="R37" s="38"/>
      <c r="S37" s="26">
        <f t="shared" si="5"/>
        <v>12</v>
      </c>
      <c r="T37" s="38"/>
      <c r="U37" s="26">
        <f t="shared" si="6"/>
        <v>12</v>
      </c>
      <c r="V37" s="30">
        <f>T37+U37</f>
        <v>12</v>
      </c>
    </row>
    <row r="38" spans="1:22" ht="50.25" customHeight="1">
      <c r="A38" s="31"/>
      <c r="B38" s="46" t="s">
        <v>62</v>
      </c>
      <c r="C38" s="50" t="s">
        <v>21</v>
      </c>
      <c r="D38" s="50" t="s">
        <v>58</v>
      </c>
      <c r="E38" s="51" t="s">
        <v>63</v>
      </c>
      <c r="F38" s="50" t="s">
        <v>35</v>
      </c>
      <c r="G38" s="43">
        <f>10</f>
        <v>10</v>
      </c>
      <c r="H38" s="44">
        <v>2</v>
      </c>
      <c r="I38" s="24">
        <f t="shared" si="9"/>
        <v>12</v>
      </c>
      <c r="J38" s="18">
        <v>0</v>
      </c>
      <c r="K38" s="18">
        <f t="shared" si="10"/>
        <v>12</v>
      </c>
      <c r="L38" s="18">
        <v>0</v>
      </c>
      <c r="M38" s="26">
        <f t="shared" si="11"/>
        <v>12</v>
      </c>
      <c r="N38" s="18">
        <v>0</v>
      </c>
      <c r="O38" s="27">
        <f t="shared" si="3"/>
        <v>12</v>
      </c>
      <c r="P38" s="29">
        <v>0</v>
      </c>
      <c r="Q38" s="26">
        <f t="shared" si="4"/>
        <v>12</v>
      </c>
      <c r="R38" s="38"/>
      <c r="S38" s="26">
        <f t="shared" si="5"/>
        <v>12</v>
      </c>
      <c r="T38" s="38"/>
      <c r="U38" s="26">
        <f t="shared" si="6"/>
        <v>12</v>
      </c>
      <c r="V38" s="30">
        <f>T38+U38</f>
        <v>12</v>
      </c>
    </row>
    <row r="39" spans="1:22" ht="96.75" customHeight="1">
      <c r="A39" s="31"/>
      <c r="B39" s="46" t="s">
        <v>375</v>
      </c>
      <c r="C39" s="50" t="s">
        <v>21</v>
      </c>
      <c r="D39" s="50" t="s">
        <v>58</v>
      </c>
      <c r="E39" s="51" t="s">
        <v>64</v>
      </c>
      <c r="F39" s="50"/>
      <c r="G39" s="43">
        <f>G40</f>
        <v>280</v>
      </c>
      <c r="H39" s="44">
        <f>H40</f>
        <v>-2</v>
      </c>
      <c r="I39" s="24">
        <f t="shared" si="9"/>
        <v>278</v>
      </c>
      <c r="J39" s="18">
        <v>0</v>
      </c>
      <c r="K39" s="18">
        <f t="shared" si="10"/>
        <v>278</v>
      </c>
      <c r="L39" s="18">
        <v>0</v>
      </c>
      <c r="M39" s="26">
        <f t="shared" si="11"/>
        <v>278</v>
      </c>
      <c r="N39" s="18">
        <v>0</v>
      </c>
      <c r="O39" s="27">
        <f t="shared" si="3"/>
        <v>278</v>
      </c>
      <c r="P39" s="62">
        <f>P40</f>
        <v>150</v>
      </c>
      <c r="Q39" s="26">
        <f t="shared" si="4"/>
        <v>428</v>
      </c>
      <c r="R39" s="38"/>
      <c r="S39" s="26">
        <f t="shared" si="5"/>
        <v>428</v>
      </c>
      <c r="T39" s="38"/>
      <c r="U39" s="26">
        <f t="shared" si="6"/>
        <v>428</v>
      </c>
      <c r="V39" s="30">
        <f>T39+U39</f>
        <v>428</v>
      </c>
    </row>
    <row r="40" spans="1:22" ht="102" customHeight="1">
      <c r="A40" s="31"/>
      <c r="B40" s="46" t="s">
        <v>65</v>
      </c>
      <c r="C40" s="50" t="s">
        <v>21</v>
      </c>
      <c r="D40" s="50" t="s">
        <v>58</v>
      </c>
      <c r="E40" s="51" t="s">
        <v>66</v>
      </c>
      <c r="F40" s="50" t="s">
        <v>35</v>
      </c>
      <c r="G40" s="43">
        <v>280</v>
      </c>
      <c r="H40" s="44">
        <v>-2</v>
      </c>
      <c r="I40" s="24">
        <f t="shared" si="9"/>
        <v>278</v>
      </c>
      <c r="J40" s="18">
        <v>0</v>
      </c>
      <c r="K40" s="18">
        <f t="shared" si="10"/>
        <v>278</v>
      </c>
      <c r="L40" s="18">
        <v>0</v>
      </c>
      <c r="M40" s="26">
        <f t="shared" si="11"/>
        <v>278</v>
      </c>
      <c r="N40" s="18">
        <v>0</v>
      </c>
      <c r="O40" s="27">
        <f t="shared" si="3"/>
        <v>278</v>
      </c>
      <c r="P40" s="30">
        <v>150</v>
      </c>
      <c r="Q40" s="26">
        <f t="shared" si="4"/>
        <v>428</v>
      </c>
      <c r="R40" s="38"/>
      <c r="S40" s="26">
        <f t="shared" si="5"/>
        <v>428</v>
      </c>
      <c r="T40" s="38"/>
      <c r="U40" s="26">
        <f t="shared" si="6"/>
        <v>428</v>
      </c>
      <c r="V40" s="30">
        <f>T40+U40</f>
        <v>428</v>
      </c>
    </row>
    <row r="41" spans="1:22" s="71" customFormat="1" ht="94.5">
      <c r="A41" s="64"/>
      <c r="B41" s="65" t="s">
        <v>67</v>
      </c>
      <c r="C41" s="66" t="s">
        <v>21</v>
      </c>
      <c r="D41" s="66" t="s">
        <v>58</v>
      </c>
      <c r="E41" s="67" t="s">
        <v>23</v>
      </c>
      <c r="F41" s="68"/>
      <c r="G41" s="24">
        <f>G42+G44+G46</f>
        <v>13888</v>
      </c>
      <c r="H41" s="36">
        <v>0</v>
      </c>
      <c r="I41" s="24">
        <f t="shared" si="9"/>
        <v>13888</v>
      </c>
      <c r="J41" s="24">
        <f>J42+J44+J46</f>
        <v>0</v>
      </c>
      <c r="K41" s="18">
        <f t="shared" si="10"/>
        <v>13888</v>
      </c>
      <c r="L41" s="24">
        <f>L42+L44+L46</f>
        <v>0</v>
      </c>
      <c r="M41" s="26">
        <f t="shared" si="11"/>
        <v>13888</v>
      </c>
      <c r="N41" s="24">
        <f>N42+N44+N46</f>
        <v>0</v>
      </c>
      <c r="O41" s="27">
        <f t="shared" si="3"/>
        <v>13888</v>
      </c>
      <c r="P41" s="69">
        <f>P42+P44+P46</f>
        <v>439.9</v>
      </c>
      <c r="Q41" s="26">
        <f t="shared" si="4"/>
        <v>14327.9</v>
      </c>
      <c r="R41" s="70"/>
      <c r="S41" s="26">
        <f t="shared" si="5"/>
        <v>14327.9</v>
      </c>
      <c r="T41" s="70"/>
      <c r="U41" s="26">
        <f t="shared" si="6"/>
        <v>14327.9</v>
      </c>
      <c r="V41" s="30">
        <f>V42+V44+V46</f>
        <v>14280.3</v>
      </c>
    </row>
    <row r="42" spans="1:22" ht="38.25" customHeight="1">
      <c r="A42" s="31"/>
      <c r="B42" s="46" t="s">
        <v>68</v>
      </c>
      <c r="C42" s="50" t="s">
        <v>21</v>
      </c>
      <c r="D42" s="50" t="s">
        <v>58</v>
      </c>
      <c r="E42" s="51" t="s">
        <v>69</v>
      </c>
      <c r="F42" s="50"/>
      <c r="G42" s="43">
        <f>G43</f>
        <v>11415.4</v>
      </c>
      <c r="H42" s="44">
        <v>0</v>
      </c>
      <c r="I42" s="24">
        <f t="shared" si="9"/>
        <v>11415.4</v>
      </c>
      <c r="J42" s="24">
        <f>J43</f>
        <v>0</v>
      </c>
      <c r="K42" s="18">
        <f t="shared" si="10"/>
        <v>11415.4</v>
      </c>
      <c r="L42" s="24">
        <f>L43</f>
        <v>0</v>
      </c>
      <c r="M42" s="26">
        <f t="shared" si="11"/>
        <v>11415.4</v>
      </c>
      <c r="N42" s="24">
        <f>N43</f>
        <v>0</v>
      </c>
      <c r="O42" s="27">
        <f t="shared" si="3"/>
        <v>11415.4</v>
      </c>
      <c r="P42" s="62">
        <f>P43</f>
        <v>439.9</v>
      </c>
      <c r="Q42" s="26">
        <f t="shared" si="4"/>
        <v>11855.3</v>
      </c>
      <c r="R42" s="38"/>
      <c r="S42" s="26">
        <f t="shared" si="5"/>
        <v>11855.3</v>
      </c>
      <c r="T42" s="38"/>
      <c r="U42" s="26">
        <f t="shared" si="6"/>
        <v>11855.3</v>
      </c>
      <c r="V42" s="30">
        <f>T42+U42</f>
        <v>11855.3</v>
      </c>
    </row>
    <row r="43" spans="1:22" ht="141.75">
      <c r="A43" s="31"/>
      <c r="B43" s="46" t="s">
        <v>70</v>
      </c>
      <c r="C43" s="50" t="s">
        <v>21</v>
      </c>
      <c r="D43" s="50" t="s">
        <v>58</v>
      </c>
      <c r="E43" s="51" t="s">
        <v>71</v>
      </c>
      <c r="F43" s="50" t="s">
        <v>30</v>
      </c>
      <c r="G43" s="43">
        <v>11415.4</v>
      </c>
      <c r="H43" s="44">
        <v>0</v>
      </c>
      <c r="I43" s="24">
        <f t="shared" si="9"/>
        <v>11415.4</v>
      </c>
      <c r="J43" s="24">
        <v>0</v>
      </c>
      <c r="K43" s="18">
        <f t="shared" si="10"/>
        <v>11415.4</v>
      </c>
      <c r="L43" s="24">
        <v>0</v>
      </c>
      <c r="M43" s="26">
        <f t="shared" si="11"/>
        <v>11415.4</v>
      </c>
      <c r="N43" s="24">
        <v>0</v>
      </c>
      <c r="O43" s="27">
        <f t="shared" si="3"/>
        <v>11415.4</v>
      </c>
      <c r="P43" s="62">
        <v>439.9</v>
      </c>
      <c r="Q43" s="26">
        <f t="shared" si="4"/>
        <v>11855.3</v>
      </c>
      <c r="R43" s="38"/>
      <c r="S43" s="26">
        <f t="shared" si="5"/>
        <v>11855.3</v>
      </c>
      <c r="T43" s="38"/>
      <c r="U43" s="26">
        <f t="shared" si="6"/>
        <v>11855.3</v>
      </c>
      <c r="V43" s="30">
        <f>T43+U43</f>
        <v>11855.3</v>
      </c>
    </row>
    <row r="44" spans="1:22" ht="53.25" customHeight="1">
      <c r="A44" s="31"/>
      <c r="B44" s="46" t="s">
        <v>72</v>
      </c>
      <c r="C44" s="50" t="s">
        <v>21</v>
      </c>
      <c r="D44" s="50" t="s">
        <v>58</v>
      </c>
      <c r="E44" s="51" t="s">
        <v>73</v>
      </c>
      <c r="F44" s="50"/>
      <c r="G44" s="43">
        <f>G45</f>
        <v>2281.8999999999996</v>
      </c>
      <c r="H44" s="44">
        <f>H45</f>
        <v>0</v>
      </c>
      <c r="I44" s="24">
        <f t="shared" si="9"/>
        <v>2281.8999999999996</v>
      </c>
      <c r="J44" s="24">
        <f>J45+J47</f>
        <v>0</v>
      </c>
      <c r="K44" s="18">
        <f t="shared" si="10"/>
        <v>2281.8999999999996</v>
      </c>
      <c r="L44" s="24">
        <f>L45+L47</f>
        <v>0</v>
      </c>
      <c r="M44" s="26">
        <f t="shared" si="11"/>
        <v>2281.8999999999996</v>
      </c>
      <c r="N44" s="24">
        <f>N45+N47</f>
        <v>0</v>
      </c>
      <c r="O44" s="27">
        <f t="shared" si="3"/>
        <v>2281.8999999999996</v>
      </c>
      <c r="P44" s="26">
        <f>P45</f>
        <v>20.2085</v>
      </c>
      <c r="Q44" s="26">
        <f t="shared" si="4"/>
        <v>2302.1085</v>
      </c>
      <c r="R44" s="38"/>
      <c r="S44" s="26">
        <f t="shared" si="5"/>
        <v>2302.1085</v>
      </c>
      <c r="T44" s="38"/>
      <c r="U44" s="26">
        <f t="shared" si="6"/>
        <v>2302.1085</v>
      </c>
      <c r="V44" s="30">
        <f>V45</f>
        <v>2254.5</v>
      </c>
    </row>
    <row r="45" spans="1:22" ht="71.25" customHeight="1">
      <c r="A45" s="31"/>
      <c r="B45" s="72" t="s">
        <v>74</v>
      </c>
      <c r="C45" s="50" t="s">
        <v>21</v>
      </c>
      <c r="D45" s="50" t="s">
        <v>58</v>
      </c>
      <c r="E45" s="51" t="s">
        <v>75</v>
      </c>
      <c r="F45" s="50" t="s">
        <v>35</v>
      </c>
      <c r="G45" s="43">
        <f>343.6+340.5+392+765.8+440</f>
        <v>2281.8999999999996</v>
      </c>
      <c r="H45" s="44">
        <v>0</v>
      </c>
      <c r="I45" s="24">
        <f t="shared" si="9"/>
        <v>2281.8999999999996</v>
      </c>
      <c r="J45" s="24">
        <v>0</v>
      </c>
      <c r="K45" s="18">
        <f t="shared" si="10"/>
        <v>2281.8999999999996</v>
      </c>
      <c r="L45" s="24">
        <v>0</v>
      </c>
      <c r="M45" s="26">
        <f t="shared" si="11"/>
        <v>2281.8999999999996</v>
      </c>
      <c r="N45" s="24">
        <v>0</v>
      </c>
      <c r="O45" s="27">
        <f t="shared" si="3"/>
        <v>2281.8999999999996</v>
      </c>
      <c r="P45" s="26">
        <v>20.2085</v>
      </c>
      <c r="Q45" s="26">
        <f t="shared" si="4"/>
        <v>2302.1085</v>
      </c>
      <c r="R45" s="38"/>
      <c r="S45" s="26">
        <f t="shared" si="5"/>
        <v>2302.1085</v>
      </c>
      <c r="T45" s="38"/>
      <c r="U45" s="26">
        <f t="shared" si="6"/>
        <v>2302.1085</v>
      </c>
      <c r="V45" s="30">
        <v>2254.5</v>
      </c>
    </row>
    <row r="46" spans="1:22" ht="44.25" customHeight="1">
      <c r="A46" s="31"/>
      <c r="B46" s="72" t="s">
        <v>76</v>
      </c>
      <c r="C46" s="50" t="s">
        <v>21</v>
      </c>
      <c r="D46" s="50" t="s">
        <v>58</v>
      </c>
      <c r="E46" s="51" t="s">
        <v>77</v>
      </c>
      <c r="F46" s="50"/>
      <c r="G46" s="43">
        <f>G47</f>
        <v>190.70000000000002</v>
      </c>
      <c r="H46" s="44">
        <f>H47</f>
        <v>0</v>
      </c>
      <c r="I46" s="24">
        <f t="shared" si="9"/>
        <v>190.70000000000002</v>
      </c>
      <c r="J46" s="24">
        <f>J47</f>
        <v>0</v>
      </c>
      <c r="K46" s="18">
        <f t="shared" si="10"/>
        <v>190.70000000000002</v>
      </c>
      <c r="L46" s="24">
        <f>L47</f>
        <v>0</v>
      </c>
      <c r="M46" s="26">
        <f t="shared" si="11"/>
        <v>190.70000000000002</v>
      </c>
      <c r="N46" s="24">
        <f>N47</f>
        <v>0</v>
      </c>
      <c r="O46" s="27">
        <f t="shared" si="3"/>
        <v>190.70000000000002</v>
      </c>
      <c r="P46" s="26">
        <f>P47</f>
        <v>-20.2085</v>
      </c>
      <c r="Q46" s="26">
        <f t="shared" si="4"/>
        <v>170.49150000000003</v>
      </c>
      <c r="R46" s="38"/>
      <c r="S46" s="26">
        <f t="shared" si="5"/>
        <v>170.49150000000003</v>
      </c>
      <c r="T46" s="38"/>
      <c r="U46" s="26">
        <f t="shared" si="6"/>
        <v>170.49150000000003</v>
      </c>
      <c r="V46" s="30">
        <f>V47</f>
        <v>170.5</v>
      </c>
    </row>
    <row r="47" spans="1:22" ht="47.25">
      <c r="A47" s="31"/>
      <c r="B47" s="72" t="s">
        <v>78</v>
      </c>
      <c r="C47" s="50" t="s">
        <v>21</v>
      </c>
      <c r="D47" s="50" t="s">
        <v>58</v>
      </c>
      <c r="E47" s="51" t="s">
        <v>79</v>
      </c>
      <c r="F47" s="50" t="s">
        <v>46</v>
      </c>
      <c r="G47" s="43">
        <f>181.5+4.3+4.9</f>
        <v>190.70000000000002</v>
      </c>
      <c r="H47" s="44">
        <v>0</v>
      </c>
      <c r="I47" s="24">
        <f t="shared" si="9"/>
        <v>190.70000000000002</v>
      </c>
      <c r="J47" s="24">
        <v>0</v>
      </c>
      <c r="K47" s="18">
        <f t="shared" si="10"/>
        <v>190.70000000000002</v>
      </c>
      <c r="L47" s="24">
        <v>0</v>
      </c>
      <c r="M47" s="26">
        <f t="shared" si="11"/>
        <v>190.70000000000002</v>
      </c>
      <c r="N47" s="24">
        <v>0</v>
      </c>
      <c r="O47" s="27">
        <f t="shared" si="3"/>
        <v>190.70000000000002</v>
      </c>
      <c r="P47" s="26">
        <v>-20.2085</v>
      </c>
      <c r="Q47" s="26">
        <f t="shared" si="4"/>
        <v>170.49150000000003</v>
      </c>
      <c r="R47" s="38"/>
      <c r="S47" s="26">
        <f t="shared" si="5"/>
        <v>170.49150000000003</v>
      </c>
      <c r="T47" s="38"/>
      <c r="U47" s="26">
        <f t="shared" si="6"/>
        <v>170.49150000000003</v>
      </c>
      <c r="V47" s="30">
        <v>170.5</v>
      </c>
    </row>
    <row r="48" spans="1:22" ht="84.75" customHeight="1">
      <c r="A48" s="31"/>
      <c r="B48" s="32" t="s">
        <v>80</v>
      </c>
      <c r="C48" s="56" t="s">
        <v>21</v>
      </c>
      <c r="D48" s="56" t="s">
        <v>58</v>
      </c>
      <c r="E48" s="61" t="s">
        <v>32</v>
      </c>
      <c r="F48" s="50"/>
      <c r="G48" s="24">
        <f>G49</f>
        <v>1447.5</v>
      </c>
      <c r="H48" s="36">
        <f>H49</f>
        <v>520</v>
      </c>
      <c r="I48" s="24">
        <f t="shared" si="9"/>
        <v>1967.5</v>
      </c>
      <c r="J48" s="18">
        <f>J49</f>
        <v>634.88642</v>
      </c>
      <c r="K48" s="18">
        <f t="shared" si="10"/>
        <v>2602.38642</v>
      </c>
      <c r="L48" s="18">
        <f>L49</f>
        <v>0</v>
      </c>
      <c r="M48" s="26">
        <f t="shared" si="11"/>
        <v>2602.38642</v>
      </c>
      <c r="N48" s="18">
        <f>N49</f>
        <v>0</v>
      </c>
      <c r="O48" s="27">
        <f t="shared" si="3"/>
        <v>2602.38642</v>
      </c>
      <c r="P48" s="29">
        <f>P49</f>
        <v>-152.02892999999995</v>
      </c>
      <c r="Q48" s="26">
        <f t="shared" si="4"/>
        <v>2450.35749</v>
      </c>
      <c r="R48" s="38"/>
      <c r="S48" s="26">
        <f t="shared" si="5"/>
        <v>2450.35749</v>
      </c>
      <c r="T48" s="38"/>
      <c r="U48" s="26">
        <f t="shared" si="6"/>
        <v>2450.35749</v>
      </c>
      <c r="V48" s="30">
        <f>V49</f>
        <v>2272.1</v>
      </c>
    </row>
    <row r="49" spans="1:22" ht="43.5" customHeight="1">
      <c r="A49" s="31"/>
      <c r="B49" s="72" t="s">
        <v>81</v>
      </c>
      <c r="C49" s="50" t="s">
        <v>21</v>
      </c>
      <c r="D49" s="50" t="s">
        <v>58</v>
      </c>
      <c r="E49" s="51" t="s">
        <v>82</v>
      </c>
      <c r="F49" s="50"/>
      <c r="G49" s="43">
        <f>G50</f>
        <v>1447.5</v>
      </c>
      <c r="H49" s="44">
        <f>H50+H51</f>
        <v>520</v>
      </c>
      <c r="I49" s="24">
        <f t="shared" si="9"/>
        <v>1967.5</v>
      </c>
      <c r="J49" s="18">
        <f>J50+J51</f>
        <v>634.88642</v>
      </c>
      <c r="K49" s="18">
        <f t="shared" si="10"/>
        <v>2602.38642</v>
      </c>
      <c r="L49" s="18">
        <f>L50+L51</f>
        <v>0</v>
      </c>
      <c r="M49" s="26">
        <f t="shared" si="11"/>
        <v>2602.38642</v>
      </c>
      <c r="N49" s="18">
        <f>N50+N51</f>
        <v>0</v>
      </c>
      <c r="O49" s="27">
        <f t="shared" si="3"/>
        <v>2602.38642</v>
      </c>
      <c r="P49" s="29">
        <f>P50+P51</f>
        <v>-152.02892999999995</v>
      </c>
      <c r="Q49" s="26">
        <f t="shared" si="4"/>
        <v>2450.35749</v>
      </c>
      <c r="R49" s="38"/>
      <c r="S49" s="26">
        <f t="shared" si="5"/>
        <v>2450.35749</v>
      </c>
      <c r="T49" s="38"/>
      <c r="U49" s="26">
        <f t="shared" si="6"/>
        <v>2450.35749</v>
      </c>
      <c r="V49" s="30">
        <f>V50</f>
        <v>2272.1</v>
      </c>
    </row>
    <row r="50" spans="1:22" ht="63.75" customHeight="1">
      <c r="A50" s="31"/>
      <c r="B50" s="72" t="s">
        <v>83</v>
      </c>
      <c r="C50" s="50" t="s">
        <v>21</v>
      </c>
      <c r="D50" s="50" t="s">
        <v>58</v>
      </c>
      <c r="E50" s="51" t="s">
        <v>84</v>
      </c>
      <c r="F50" s="50" t="s">
        <v>35</v>
      </c>
      <c r="G50" s="43">
        <f>823.3+524.2+100</f>
        <v>1447.5</v>
      </c>
      <c r="H50" s="44">
        <f>520</f>
        <v>520</v>
      </c>
      <c r="I50" s="24">
        <f t="shared" si="9"/>
        <v>1967.5</v>
      </c>
      <c r="J50" s="18">
        <f>400+137.38642+97.5</f>
        <v>634.88642</v>
      </c>
      <c r="K50" s="18">
        <f t="shared" si="10"/>
        <v>2602.38642</v>
      </c>
      <c r="L50" s="18">
        <v>0</v>
      </c>
      <c r="M50" s="26">
        <f t="shared" si="11"/>
        <v>2602.38642</v>
      </c>
      <c r="N50" s="18">
        <v>0</v>
      </c>
      <c r="O50" s="27">
        <f t="shared" si="3"/>
        <v>2602.38642</v>
      </c>
      <c r="P50" s="29">
        <f>-152.02893+2800-2800</f>
        <v>-152.02892999999995</v>
      </c>
      <c r="Q50" s="26">
        <f t="shared" si="4"/>
        <v>2450.35749</v>
      </c>
      <c r="R50" s="38"/>
      <c r="S50" s="26">
        <f t="shared" si="5"/>
        <v>2450.35749</v>
      </c>
      <c r="T50" s="38"/>
      <c r="U50" s="26">
        <f t="shared" si="6"/>
        <v>2450.35749</v>
      </c>
      <c r="V50" s="30">
        <v>2272.1</v>
      </c>
    </row>
    <row r="51" spans="1:22" ht="42.75" customHeight="1">
      <c r="A51" s="31"/>
      <c r="B51" s="72" t="s">
        <v>83</v>
      </c>
      <c r="C51" s="50" t="s">
        <v>21</v>
      </c>
      <c r="D51" s="50" t="s">
        <v>58</v>
      </c>
      <c r="E51" s="51" t="s">
        <v>84</v>
      </c>
      <c r="F51" s="50" t="s">
        <v>46</v>
      </c>
      <c r="G51" s="43">
        <v>0</v>
      </c>
      <c r="H51" s="73">
        <v>0</v>
      </c>
      <c r="I51" s="18">
        <f t="shared" si="9"/>
        <v>0</v>
      </c>
      <c r="J51" s="18">
        <f>H51+I51</f>
        <v>0</v>
      </c>
      <c r="K51" s="18">
        <f t="shared" si="10"/>
        <v>0</v>
      </c>
      <c r="L51" s="18">
        <f>J51+K51</f>
        <v>0</v>
      </c>
      <c r="M51" s="26">
        <f t="shared" si="11"/>
        <v>0</v>
      </c>
      <c r="N51" s="18">
        <f>L51+M51</f>
        <v>0</v>
      </c>
      <c r="O51" s="27">
        <f t="shared" si="3"/>
        <v>0</v>
      </c>
      <c r="P51" s="29"/>
      <c r="Q51" s="26">
        <f t="shared" si="4"/>
        <v>0</v>
      </c>
      <c r="R51" s="38"/>
      <c r="S51" s="26">
        <f t="shared" si="5"/>
        <v>0</v>
      </c>
      <c r="T51" s="38"/>
      <c r="U51" s="26">
        <f t="shared" si="6"/>
        <v>0</v>
      </c>
      <c r="V51" s="30">
        <f>T51+U51</f>
        <v>0</v>
      </c>
    </row>
    <row r="52" spans="1:22" ht="21.75" customHeight="1">
      <c r="A52" s="31"/>
      <c r="B52" s="55" t="s">
        <v>24</v>
      </c>
      <c r="C52" s="74" t="s">
        <v>21</v>
      </c>
      <c r="D52" s="74" t="s">
        <v>58</v>
      </c>
      <c r="E52" s="75" t="s">
        <v>25</v>
      </c>
      <c r="F52" s="76"/>
      <c r="G52" s="24">
        <f>G53</f>
        <v>13</v>
      </c>
      <c r="H52" s="36">
        <v>0</v>
      </c>
      <c r="I52" s="18">
        <f t="shared" si="9"/>
        <v>13</v>
      </c>
      <c r="J52" s="18">
        <f>J53</f>
        <v>0</v>
      </c>
      <c r="K52" s="18">
        <f t="shared" si="10"/>
        <v>13</v>
      </c>
      <c r="L52" s="18">
        <f>L53</f>
        <v>0</v>
      </c>
      <c r="M52" s="26">
        <f t="shared" si="11"/>
        <v>13</v>
      </c>
      <c r="N52" s="18">
        <f>N53</f>
        <v>0</v>
      </c>
      <c r="O52" s="27">
        <f t="shared" si="3"/>
        <v>13</v>
      </c>
      <c r="P52" s="29">
        <f>P53</f>
        <v>-0.119</v>
      </c>
      <c r="Q52" s="26">
        <f t="shared" si="4"/>
        <v>12.881</v>
      </c>
      <c r="R52" s="38"/>
      <c r="S52" s="26">
        <f t="shared" si="5"/>
        <v>12.881</v>
      </c>
      <c r="T52" s="38"/>
      <c r="U52" s="26">
        <f t="shared" si="6"/>
        <v>12.881</v>
      </c>
      <c r="V52" s="30">
        <f>V53</f>
        <v>12.9</v>
      </c>
    </row>
    <row r="53" spans="1:22" ht="24.75" customHeight="1">
      <c r="A53" s="31"/>
      <c r="B53" s="77" t="s">
        <v>54</v>
      </c>
      <c r="C53" s="78" t="s">
        <v>21</v>
      </c>
      <c r="D53" s="78" t="s">
        <v>58</v>
      </c>
      <c r="E53" s="79" t="s">
        <v>27</v>
      </c>
      <c r="F53" s="80"/>
      <c r="G53" s="43">
        <f>G54</f>
        <v>13</v>
      </c>
      <c r="H53" s="81">
        <v>0</v>
      </c>
      <c r="I53" s="18">
        <f t="shared" si="9"/>
        <v>13</v>
      </c>
      <c r="J53" s="18">
        <f>J54</f>
        <v>0</v>
      </c>
      <c r="K53" s="18">
        <f t="shared" si="10"/>
        <v>13</v>
      </c>
      <c r="L53" s="18">
        <f>L54</f>
        <v>0</v>
      </c>
      <c r="M53" s="26">
        <f t="shared" si="11"/>
        <v>13</v>
      </c>
      <c r="N53" s="18">
        <f>N54</f>
        <v>0</v>
      </c>
      <c r="O53" s="27">
        <f t="shared" si="3"/>
        <v>13</v>
      </c>
      <c r="P53" s="29">
        <f>P54</f>
        <v>-0.119</v>
      </c>
      <c r="Q53" s="26">
        <f t="shared" si="4"/>
        <v>12.881</v>
      </c>
      <c r="R53" s="38"/>
      <c r="S53" s="26">
        <f t="shared" si="5"/>
        <v>12.881</v>
      </c>
      <c r="T53" s="38"/>
      <c r="U53" s="26">
        <f t="shared" si="6"/>
        <v>12.881</v>
      </c>
      <c r="V53" s="30">
        <f>V54</f>
        <v>12.9</v>
      </c>
    </row>
    <row r="54" spans="1:22" ht="31.5" customHeight="1">
      <c r="A54" s="31"/>
      <c r="B54" s="45" t="s">
        <v>85</v>
      </c>
      <c r="C54" s="50" t="s">
        <v>21</v>
      </c>
      <c r="D54" s="50" t="s">
        <v>58</v>
      </c>
      <c r="E54" s="82" t="s">
        <v>86</v>
      </c>
      <c r="F54" s="50" t="s">
        <v>46</v>
      </c>
      <c r="G54" s="43">
        <f>13</f>
        <v>13</v>
      </c>
      <c r="H54" s="44">
        <v>0</v>
      </c>
      <c r="I54" s="18">
        <f t="shared" si="9"/>
        <v>13</v>
      </c>
      <c r="J54" s="18">
        <v>0</v>
      </c>
      <c r="K54" s="18">
        <f t="shared" si="10"/>
        <v>13</v>
      </c>
      <c r="L54" s="18">
        <v>0</v>
      </c>
      <c r="M54" s="26">
        <f t="shared" si="11"/>
        <v>13</v>
      </c>
      <c r="N54" s="18">
        <v>0</v>
      </c>
      <c r="O54" s="27">
        <f t="shared" si="3"/>
        <v>13</v>
      </c>
      <c r="P54" s="29">
        <v>-0.119</v>
      </c>
      <c r="Q54" s="26">
        <f t="shared" si="4"/>
        <v>12.881</v>
      </c>
      <c r="R54" s="38"/>
      <c r="S54" s="26">
        <f t="shared" si="5"/>
        <v>12.881</v>
      </c>
      <c r="T54" s="38"/>
      <c r="U54" s="26">
        <f t="shared" si="6"/>
        <v>12.881</v>
      </c>
      <c r="V54" s="30">
        <v>12.9</v>
      </c>
    </row>
    <row r="55" spans="1:22" ht="23.25" customHeight="1">
      <c r="A55" s="31"/>
      <c r="B55" s="32" t="s">
        <v>87</v>
      </c>
      <c r="C55" s="56" t="s">
        <v>23</v>
      </c>
      <c r="D55" s="56"/>
      <c r="E55" s="51"/>
      <c r="F55" s="50"/>
      <c r="G55" s="24">
        <f aca="true" t="shared" si="12" ref="G55:H57">G56</f>
        <v>709.3000000000001</v>
      </c>
      <c r="H55" s="36">
        <f t="shared" si="12"/>
        <v>0</v>
      </c>
      <c r="I55" s="18">
        <f t="shared" si="9"/>
        <v>709.3000000000001</v>
      </c>
      <c r="J55" s="18">
        <v>0</v>
      </c>
      <c r="K55" s="18">
        <f t="shared" si="10"/>
        <v>709.3000000000001</v>
      </c>
      <c r="L55" s="18">
        <v>0</v>
      </c>
      <c r="M55" s="26">
        <f t="shared" si="11"/>
        <v>709.3000000000001</v>
      </c>
      <c r="N55" s="18">
        <v>0</v>
      </c>
      <c r="O55" s="27">
        <f t="shared" si="3"/>
        <v>709.3000000000001</v>
      </c>
      <c r="P55" s="29"/>
      <c r="Q55" s="26">
        <f t="shared" si="4"/>
        <v>709.3000000000001</v>
      </c>
      <c r="R55" s="38"/>
      <c r="S55" s="26">
        <f t="shared" si="5"/>
        <v>709.3000000000001</v>
      </c>
      <c r="T55" s="38"/>
      <c r="U55" s="26">
        <f t="shared" si="6"/>
        <v>709.3000000000001</v>
      </c>
      <c r="V55" s="30">
        <f aca="true" t="shared" si="13" ref="V55:V60">T55+U55</f>
        <v>709.3000000000001</v>
      </c>
    </row>
    <row r="56" spans="1:22" ht="30" customHeight="1">
      <c r="A56" s="31"/>
      <c r="B56" s="32" t="s">
        <v>88</v>
      </c>
      <c r="C56" s="56" t="s">
        <v>23</v>
      </c>
      <c r="D56" s="56" t="s">
        <v>32</v>
      </c>
      <c r="E56" s="61"/>
      <c r="F56" s="56"/>
      <c r="G56" s="24">
        <f t="shared" si="12"/>
        <v>709.3000000000001</v>
      </c>
      <c r="H56" s="36">
        <f t="shared" si="12"/>
        <v>0</v>
      </c>
      <c r="I56" s="18">
        <f t="shared" si="9"/>
        <v>709.3000000000001</v>
      </c>
      <c r="J56" s="18">
        <f>J57</f>
        <v>0</v>
      </c>
      <c r="K56" s="18">
        <f t="shared" si="10"/>
        <v>709.3000000000001</v>
      </c>
      <c r="L56" s="18">
        <f>L57</f>
        <v>0</v>
      </c>
      <c r="M56" s="26">
        <f t="shared" si="11"/>
        <v>709.3000000000001</v>
      </c>
      <c r="N56" s="18">
        <f>N57</f>
        <v>0</v>
      </c>
      <c r="O56" s="27">
        <f t="shared" si="3"/>
        <v>709.3000000000001</v>
      </c>
      <c r="P56" s="29"/>
      <c r="Q56" s="26">
        <f t="shared" si="4"/>
        <v>709.3000000000001</v>
      </c>
      <c r="R56" s="38"/>
      <c r="S56" s="26">
        <f t="shared" si="5"/>
        <v>709.3000000000001</v>
      </c>
      <c r="T56" s="38"/>
      <c r="U56" s="26">
        <f t="shared" si="6"/>
        <v>709.3000000000001</v>
      </c>
      <c r="V56" s="30">
        <f t="shared" si="13"/>
        <v>709.3000000000001</v>
      </c>
    </row>
    <row r="57" spans="1:22" ht="18.75" customHeight="1">
      <c r="A57" s="31"/>
      <c r="B57" s="63" t="s">
        <v>24</v>
      </c>
      <c r="C57" s="50" t="s">
        <v>23</v>
      </c>
      <c r="D57" s="50" t="s">
        <v>32</v>
      </c>
      <c r="E57" s="51" t="s">
        <v>39</v>
      </c>
      <c r="F57" s="50"/>
      <c r="G57" s="43">
        <f t="shared" si="12"/>
        <v>709.3000000000001</v>
      </c>
      <c r="H57" s="44">
        <f t="shared" si="12"/>
        <v>0</v>
      </c>
      <c r="I57" s="18">
        <f t="shared" si="9"/>
        <v>709.3000000000001</v>
      </c>
      <c r="J57" s="18">
        <f>J58</f>
        <v>0</v>
      </c>
      <c r="K57" s="18">
        <f t="shared" si="10"/>
        <v>709.3000000000001</v>
      </c>
      <c r="L57" s="18">
        <f>L58</f>
        <v>0</v>
      </c>
      <c r="M57" s="26">
        <f t="shared" si="11"/>
        <v>709.3000000000001</v>
      </c>
      <c r="N57" s="18">
        <f>N58</f>
        <v>0</v>
      </c>
      <c r="O57" s="27">
        <f t="shared" si="3"/>
        <v>709.3000000000001</v>
      </c>
      <c r="P57" s="29"/>
      <c r="Q57" s="26">
        <f t="shared" si="4"/>
        <v>709.3000000000001</v>
      </c>
      <c r="R57" s="38"/>
      <c r="S57" s="26">
        <f t="shared" si="5"/>
        <v>709.3000000000001</v>
      </c>
      <c r="T57" s="38"/>
      <c r="U57" s="26">
        <f t="shared" si="6"/>
        <v>709.3000000000001</v>
      </c>
      <c r="V57" s="30">
        <f t="shared" si="13"/>
        <v>709.3000000000001</v>
      </c>
    </row>
    <row r="58" spans="1:22" ht="20.25" customHeight="1">
      <c r="A58" s="31"/>
      <c r="B58" s="63" t="s">
        <v>26</v>
      </c>
      <c r="C58" s="50" t="s">
        <v>23</v>
      </c>
      <c r="D58" s="50" t="s">
        <v>32</v>
      </c>
      <c r="E58" s="51" t="s">
        <v>27</v>
      </c>
      <c r="F58" s="50"/>
      <c r="G58" s="43">
        <f>G59+G60</f>
        <v>709.3000000000001</v>
      </c>
      <c r="H58" s="44">
        <f>H59+H60</f>
        <v>0</v>
      </c>
      <c r="I58" s="18">
        <f t="shared" si="9"/>
        <v>709.3000000000001</v>
      </c>
      <c r="J58" s="18">
        <f>J59+J60</f>
        <v>0</v>
      </c>
      <c r="K58" s="18">
        <f t="shared" si="10"/>
        <v>709.3000000000001</v>
      </c>
      <c r="L58" s="18">
        <f>L59+L60</f>
        <v>0</v>
      </c>
      <c r="M58" s="26">
        <f t="shared" si="11"/>
        <v>709.3000000000001</v>
      </c>
      <c r="N58" s="18">
        <f>N59+N60</f>
        <v>0</v>
      </c>
      <c r="O58" s="27">
        <f t="shared" si="3"/>
        <v>709.3000000000001</v>
      </c>
      <c r="P58" s="29"/>
      <c r="Q58" s="26">
        <f t="shared" si="4"/>
        <v>709.3000000000001</v>
      </c>
      <c r="R58" s="38"/>
      <c r="S58" s="26">
        <f t="shared" si="5"/>
        <v>709.3000000000001</v>
      </c>
      <c r="T58" s="38"/>
      <c r="U58" s="26">
        <f t="shared" si="6"/>
        <v>709.3000000000001</v>
      </c>
      <c r="V58" s="30">
        <f t="shared" si="13"/>
        <v>709.3000000000001</v>
      </c>
    </row>
    <row r="59" spans="1:22" ht="99.75" customHeight="1">
      <c r="A59" s="31"/>
      <c r="B59" s="40" t="s">
        <v>89</v>
      </c>
      <c r="C59" s="50" t="s">
        <v>23</v>
      </c>
      <c r="D59" s="50" t="s">
        <v>32</v>
      </c>
      <c r="E59" s="51" t="s">
        <v>90</v>
      </c>
      <c r="F59" s="50" t="s">
        <v>30</v>
      </c>
      <c r="G59" s="43">
        <v>599.6</v>
      </c>
      <c r="H59" s="44">
        <v>0</v>
      </c>
      <c r="I59" s="18">
        <f t="shared" si="9"/>
        <v>599.6</v>
      </c>
      <c r="J59" s="18">
        <v>0</v>
      </c>
      <c r="K59" s="18">
        <f t="shared" si="10"/>
        <v>599.6</v>
      </c>
      <c r="L59" s="18">
        <v>0</v>
      </c>
      <c r="M59" s="26">
        <f t="shared" si="11"/>
        <v>599.6</v>
      </c>
      <c r="N59" s="18">
        <v>0</v>
      </c>
      <c r="O59" s="27">
        <f t="shared" si="3"/>
        <v>599.6</v>
      </c>
      <c r="P59" s="29"/>
      <c r="Q59" s="26">
        <f t="shared" si="4"/>
        <v>599.6</v>
      </c>
      <c r="R59" s="38"/>
      <c r="S59" s="26">
        <f t="shared" si="5"/>
        <v>599.6</v>
      </c>
      <c r="T59" s="38"/>
      <c r="U59" s="26">
        <f t="shared" si="6"/>
        <v>599.6</v>
      </c>
      <c r="V59" s="30">
        <f t="shared" si="13"/>
        <v>599.6</v>
      </c>
    </row>
    <row r="60" spans="1:22" ht="85.5" customHeight="1">
      <c r="A60" s="31"/>
      <c r="B60" s="40" t="s">
        <v>91</v>
      </c>
      <c r="C60" s="50" t="s">
        <v>23</v>
      </c>
      <c r="D60" s="50" t="s">
        <v>32</v>
      </c>
      <c r="E60" s="51" t="s">
        <v>90</v>
      </c>
      <c r="F60" s="50" t="s">
        <v>35</v>
      </c>
      <c r="G60" s="43">
        <v>109.7</v>
      </c>
      <c r="H60" s="44">
        <v>0</v>
      </c>
      <c r="I60" s="18">
        <f t="shared" si="9"/>
        <v>109.7</v>
      </c>
      <c r="J60" s="18">
        <v>0</v>
      </c>
      <c r="K60" s="18">
        <f t="shared" si="10"/>
        <v>109.7</v>
      </c>
      <c r="L60" s="18">
        <v>0</v>
      </c>
      <c r="M60" s="26">
        <f t="shared" si="11"/>
        <v>109.7</v>
      </c>
      <c r="N60" s="18">
        <v>0</v>
      </c>
      <c r="O60" s="27">
        <f t="shared" si="3"/>
        <v>109.7</v>
      </c>
      <c r="P60" s="29"/>
      <c r="Q60" s="26">
        <f t="shared" si="4"/>
        <v>109.7</v>
      </c>
      <c r="R60" s="38"/>
      <c r="S60" s="26">
        <f t="shared" si="5"/>
        <v>109.7</v>
      </c>
      <c r="T60" s="38"/>
      <c r="U60" s="26">
        <f t="shared" si="6"/>
        <v>109.7</v>
      </c>
      <c r="V60" s="30">
        <f t="shared" si="13"/>
        <v>109.7</v>
      </c>
    </row>
    <row r="61" spans="1:22" ht="30.75" customHeight="1">
      <c r="A61" s="31"/>
      <c r="B61" s="32" t="s">
        <v>92</v>
      </c>
      <c r="C61" s="56" t="s">
        <v>32</v>
      </c>
      <c r="D61" s="56"/>
      <c r="E61" s="61"/>
      <c r="F61" s="56"/>
      <c r="G61" s="24">
        <f>G62+G69</f>
        <v>867.1</v>
      </c>
      <c r="H61" s="36">
        <f>H62+H69</f>
        <v>0</v>
      </c>
      <c r="I61" s="18">
        <f t="shared" si="9"/>
        <v>867.1</v>
      </c>
      <c r="J61" s="18">
        <f>J62</f>
        <v>0</v>
      </c>
      <c r="K61" s="18">
        <f t="shared" si="10"/>
        <v>867.1</v>
      </c>
      <c r="L61" s="18">
        <f>L62</f>
        <v>0</v>
      </c>
      <c r="M61" s="26">
        <f t="shared" si="11"/>
        <v>867.1</v>
      </c>
      <c r="N61" s="18">
        <f>N62</f>
        <v>0</v>
      </c>
      <c r="O61" s="27">
        <f t="shared" si="3"/>
        <v>867.1</v>
      </c>
      <c r="P61" s="29">
        <f>P62+P69</f>
        <v>0</v>
      </c>
      <c r="Q61" s="26">
        <f t="shared" si="4"/>
        <v>867.1</v>
      </c>
      <c r="R61" s="38"/>
      <c r="S61" s="26">
        <f t="shared" si="5"/>
        <v>867.1</v>
      </c>
      <c r="T61" s="38"/>
      <c r="U61" s="26">
        <f t="shared" si="6"/>
        <v>867.1</v>
      </c>
      <c r="V61" s="30">
        <f>V62+V69</f>
        <v>866.9</v>
      </c>
    </row>
    <row r="62" spans="1:22" ht="63">
      <c r="A62" s="31"/>
      <c r="B62" s="32" t="s">
        <v>93</v>
      </c>
      <c r="C62" s="56" t="s">
        <v>32</v>
      </c>
      <c r="D62" s="56" t="s">
        <v>94</v>
      </c>
      <c r="E62" s="61"/>
      <c r="F62" s="56"/>
      <c r="G62" s="24">
        <f>G63+G66</f>
        <v>865.1</v>
      </c>
      <c r="H62" s="36">
        <f>H63+H66</f>
        <v>0</v>
      </c>
      <c r="I62" s="18">
        <f t="shared" si="9"/>
        <v>865.1</v>
      </c>
      <c r="J62" s="18">
        <f>J63+J66</f>
        <v>0</v>
      </c>
      <c r="K62" s="18">
        <f t="shared" si="10"/>
        <v>865.1</v>
      </c>
      <c r="L62" s="18">
        <f>L63+L66</f>
        <v>0</v>
      </c>
      <c r="M62" s="26">
        <f t="shared" si="11"/>
        <v>865.1</v>
      </c>
      <c r="N62" s="18">
        <f>N63+N66</f>
        <v>0</v>
      </c>
      <c r="O62" s="27">
        <f t="shared" si="3"/>
        <v>865.1</v>
      </c>
      <c r="P62" s="29">
        <f>P63+P66</f>
        <v>0</v>
      </c>
      <c r="Q62" s="26">
        <f t="shared" si="4"/>
        <v>865.1</v>
      </c>
      <c r="R62" s="38"/>
      <c r="S62" s="26">
        <f t="shared" si="5"/>
        <v>865.1</v>
      </c>
      <c r="T62" s="38"/>
      <c r="U62" s="26">
        <f t="shared" si="6"/>
        <v>865.1</v>
      </c>
      <c r="V62" s="30">
        <f>V63+V66</f>
        <v>864.9</v>
      </c>
    </row>
    <row r="63" spans="1:22" ht="67.5" customHeight="1">
      <c r="A63" s="31"/>
      <c r="B63" s="32" t="s">
        <v>95</v>
      </c>
      <c r="C63" s="56" t="s">
        <v>32</v>
      </c>
      <c r="D63" s="56" t="s">
        <v>94</v>
      </c>
      <c r="E63" s="61" t="s">
        <v>37</v>
      </c>
      <c r="F63" s="56"/>
      <c r="G63" s="24">
        <f>G64</f>
        <v>80.37</v>
      </c>
      <c r="H63" s="36">
        <f>H64</f>
        <v>0</v>
      </c>
      <c r="I63" s="18">
        <f t="shared" si="9"/>
        <v>80.37</v>
      </c>
      <c r="J63" s="18">
        <f>J64</f>
        <v>0</v>
      </c>
      <c r="K63" s="18">
        <f t="shared" si="10"/>
        <v>80.37</v>
      </c>
      <c r="L63" s="18">
        <f>L64</f>
        <v>0</v>
      </c>
      <c r="M63" s="26">
        <f t="shared" si="11"/>
        <v>80.37</v>
      </c>
      <c r="N63" s="18">
        <f>N64</f>
        <v>0</v>
      </c>
      <c r="O63" s="27">
        <f t="shared" si="3"/>
        <v>80.37</v>
      </c>
      <c r="P63" s="62">
        <f>P64</f>
        <v>-15.3</v>
      </c>
      <c r="Q63" s="26">
        <f t="shared" si="4"/>
        <v>65.07000000000001</v>
      </c>
      <c r="R63" s="38"/>
      <c r="S63" s="26">
        <f t="shared" si="5"/>
        <v>65.07000000000001</v>
      </c>
      <c r="T63" s="38"/>
      <c r="U63" s="26">
        <f t="shared" si="6"/>
        <v>65.07000000000001</v>
      </c>
      <c r="V63" s="30">
        <f>V64</f>
        <v>64.9</v>
      </c>
    </row>
    <row r="64" spans="1:22" ht="35.25" customHeight="1">
      <c r="A64" s="31"/>
      <c r="B64" s="63" t="s">
        <v>96</v>
      </c>
      <c r="C64" s="50" t="s">
        <v>32</v>
      </c>
      <c r="D64" s="50" t="s">
        <v>94</v>
      </c>
      <c r="E64" s="51" t="s">
        <v>97</v>
      </c>
      <c r="F64" s="50"/>
      <c r="G64" s="43">
        <f>G65</f>
        <v>80.37</v>
      </c>
      <c r="H64" s="44">
        <f>H65</f>
        <v>0</v>
      </c>
      <c r="I64" s="18">
        <f t="shared" si="9"/>
        <v>80.37</v>
      </c>
      <c r="J64" s="18">
        <f>J65</f>
        <v>0</v>
      </c>
      <c r="K64" s="18">
        <f t="shared" si="10"/>
        <v>80.37</v>
      </c>
      <c r="L64" s="18">
        <f>L65</f>
        <v>0</v>
      </c>
      <c r="M64" s="26">
        <f t="shared" si="11"/>
        <v>80.37</v>
      </c>
      <c r="N64" s="18">
        <f>N65</f>
        <v>0</v>
      </c>
      <c r="O64" s="27">
        <f t="shared" si="3"/>
        <v>80.37</v>
      </c>
      <c r="P64" s="62">
        <f>P65</f>
        <v>-15.3</v>
      </c>
      <c r="Q64" s="26">
        <f t="shared" si="4"/>
        <v>65.07000000000001</v>
      </c>
      <c r="R64" s="38"/>
      <c r="S64" s="26">
        <f t="shared" si="5"/>
        <v>65.07000000000001</v>
      </c>
      <c r="T64" s="38"/>
      <c r="U64" s="26">
        <f t="shared" si="6"/>
        <v>65.07000000000001</v>
      </c>
      <c r="V64" s="30">
        <f>V65</f>
        <v>64.9</v>
      </c>
    </row>
    <row r="65" spans="1:22" ht="53.25" customHeight="1">
      <c r="A65" s="31"/>
      <c r="B65" s="83" t="s">
        <v>98</v>
      </c>
      <c r="C65" s="50" t="s">
        <v>32</v>
      </c>
      <c r="D65" s="50" t="s">
        <v>94</v>
      </c>
      <c r="E65" s="51" t="s">
        <v>99</v>
      </c>
      <c r="F65" s="50" t="s">
        <v>35</v>
      </c>
      <c r="G65" s="43">
        <v>80.37</v>
      </c>
      <c r="H65" s="44">
        <v>0</v>
      </c>
      <c r="I65" s="18">
        <f t="shared" si="9"/>
        <v>80.37</v>
      </c>
      <c r="J65" s="18">
        <v>0</v>
      </c>
      <c r="K65" s="18">
        <f t="shared" si="10"/>
        <v>80.37</v>
      </c>
      <c r="L65" s="18">
        <v>0</v>
      </c>
      <c r="M65" s="26">
        <f t="shared" si="11"/>
        <v>80.37</v>
      </c>
      <c r="N65" s="18">
        <v>0</v>
      </c>
      <c r="O65" s="27">
        <f t="shared" si="3"/>
        <v>80.37</v>
      </c>
      <c r="P65" s="62">
        <v>-15.3</v>
      </c>
      <c r="Q65" s="26">
        <f t="shared" si="4"/>
        <v>65.07000000000001</v>
      </c>
      <c r="R65" s="38"/>
      <c r="S65" s="26">
        <f t="shared" si="5"/>
        <v>65.07000000000001</v>
      </c>
      <c r="T65" s="38"/>
      <c r="U65" s="26">
        <f t="shared" si="6"/>
        <v>65.07000000000001</v>
      </c>
      <c r="V65" s="30">
        <v>64.9</v>
      </c>
    </row>
    <row r="66" spans="1:22" ht="21.75" customHeight="1">
      <c r="A66" s="31"/>
      <c r="B66" s="63" t="s">
        <v>100</v>
      </c>
      <c r="C66" s="50" t="s">
        <v>32</v>
      </c>
      <c r="D66" s="50" t="s">
        <v>94</v>
      </c>
      <c r="E66" s="51" t="s">
        <v>25</v>
      </c>
      <c r="F66" s="50"/>
      <c r="G66" s="43">
        <f>G67</f>
        <v>784.73</v>
      </c>
      <c r="H66" s="44">
        <f>H67</f>
        <v>0</v>
      </c>
      <c r="I66" s="18">
        <f t="shared" si="9"/>
        <v>784.73</v>
      </c>
      <c r="J66" s="18">
        <f>J67</f>
        <v>0</v>
      </c>
      <c r="K66" s="18">
        <f t="shared" si="10"/>
        <v>784.73</v>
      </c>
      <c r="L66" s="18">
        <f>L67</f>
        <v>0</v>
      </c>
      <c r="M66" s="26">
        <f t="shared" si="11"/>
        <v>784.73</v>
      </c>
      <c r="N66" s="18">
        <f>N67</f>
        <v>0</v>
      </c>
      <c r="O66" s="27">
        <f t="shared" si="3"/>
        <v>784.73</v>
      </c>
      <c r="P66" s="62">
        <f>P67</f>
        <v>15.3</v>
      </c>
      <c r="Q66" s="26">
        <f t="shared" si="4"/>
        <v>800.03</v>
      </c>
      <c r="R66" s="38"/>
      <c r="S66" s="26">
        <f t="shared" si="5"/>
        <v>800.03</v>
      </c>
      <c r="T66" s="38"/>
      <c r="U66" s="26">
        <f t="shared" si="6"/>
        <v>800.03</v>
      </c>
      <c r="V66" s="30">
        <f>V67</f>
        <v>800</v>
      </c>
    </row>
    <row r="67" spans="1:22" ht="23.25" customHeight="1">
      <c r="A67" s="31"/>
      <c r="B67" s="63" t="s">
        <v>26</v>
      </c>
      <c r="C67" s="50" t="s">
        <v>32</v>
      </c>
      <c r="D67" s="50" t="s">
        <v>94</v>
      </c>
      <c r="E67" s="51" t="s">
        <v>27</v>
      </c>
      <c r="F67" s="50"/>
      <c r="G67" s="43">
        <f>G68</f>
        <v>784.73</v>
      </c>
      <c r="H67" s="44">
        <f>H68</f>
        <v>0</v>
      </c>
      <c r="I67" s="18">
        <f t="shared" si="9"/>
        <v>784.73</v>
      </c>
      <c r="J67" s="18">
        <f>J68</f>
        <v>0</v>
      </c>
      <c r="K67" s="18">
        <f t="shared" si="10"/>
        <v>784.73</v>
      </c>
      <c r="L67" s="18">
        <f>L68</f>
        <v>0</v>
      </c>
      <c r="M67" s="26">
        <f t="shared" si="11"/>
        <v>784.73</v>
      </c>
      <c r="N67" s="18">
        <f>N68</f>
        <v>0</v>
      </c>
      <c r="O67" s="27">
        <f t="shared" si="3"/>
        <v>784.73</v>
      </c>
      <c r="P67" s="62">
        <f>P68</f>
        <v>15.3</v>
      </c>
      <c r="Q67" s="26">
        <f t="shared" si="4"/>
        <v>800.03</v>
      </c>
      <c r="R67" s="38"/>
      <c r="S67" s="26">
        <f t="shared" si="5"/>
        <v>800.03</v>
      </c>
      <c r="T67" s="38"/>
      <c r="U67" s="26">
        <f t="shared" si="6"/>
        <v>800.03</v>
      </c>
      <c r="V67" s="30">
        <f>V68</f>
        <v>800</v>
      </c>
    </row>
    <row r="68" spans="1:22" ht="66.75" customHeight="1">
      <c r="A68" s="31"/>
      <c r="B68" s="83" t="s">
        <v>101</v>
      </c>
      <c r="C68" s="50" t="s">
        <v>32</v>
      </c>
      <c r="D68" s="50" t="s">
        <v>94</v>
      </c>
      <c r="E68" s="51" t="s">
        <v>102</v>
      </c>
      <c r="F68" s="84" t="s">
        <v>103</v>
      </c>
      <c r="G68" s="43">
        <v>784.73</v>
      </c>
      <c r="H68" s="44">
        <v>0</v>
      </c>
      <c r="I68" s="18">
        <f t="shared" si="9"/>
        <v>784.73</v>
      </c>
      <c r="J68" s="18">
        <v>0</v>
      </c>
      <c r="K68" s="18">
        <f t="shared" si="10"/>
        <v>784.73</v>
      </c>
      <c r="L68" s="18">
        <v>0</v>
      </c>
      <c r="M68" s="26">
        <f t="shared" si="11"/>
        <v>784.73</v>
      </c>
      <c r="N68" s="18">
        <v>0</v>
      </c>
      <c r="O68" s="27">
        <f t="shared" si="3"/>
        <v>784.73</v>
      </c>
      <c r="P68" s="62">
        <v>15.3</v>
      </c>
      <c r="Q68" s="26">
        <f t="shared" si="4"/>
        <v>800.03</v>
      </c>
      <c r="R68" s="38"/>
      <c r="S68" s="26">
        <f t="shared" si="5"/>
        <v>800.03</v>
      </c>
      <c r="T68" s="38"/>
      <c r="U68" s="26">
        <f t="shared" si="6"/>
        <v>800.03</v>
      </c>
      <c r="V68" s="30">
        <v>800</v>
      </c>
    </row>
    <row r="69" spans="1:22" ht="36.75" customHeight="1">
      <c r="A69" s="31"/>
      <c r="B69" s="85" t="s">
        <v>104</v>
      </c>
      <c r="C69" s="56" t="s">
        <v>32</v>
      </c>
      <c r="D69" s="56" t="s">
        <v>105</v>
      </c>
      <c r="E69" s="61"/>
      <c r="F69" s="56"/>
      <c r="G69" s="57">
        <f aca="true" t="shared" si="14" ref="G69:H71">G70</f>
        <v>2</v>
      </c>
      <c r="H69" s="86">
        <f t="shared" si="14"/>
        <v>0</v>
      </c>
      <c r="I69" s="18">
        <f t="shared" si="9"/>
        <v>2</v>
      </c>
      <c r="J69" s="18">
        <f>J70</f>
        <v>0</v>
      </c>
      <c r="K69" s="18">
        <f t="shared" si="10"/>
        <v>2</v>
      </c>
      <c r="L69" s="18">
        <f>L70</f>
        <v>0</v>
      </c>
      <c r="M69" s="26">
        <f t="shared" si="11"/>
        <v>2</v>
      </c>
      <c r="N69" s="18">
        <f>N70</f>
        <v>0</v>
      </c>
      <c r="O69" s="27">
        <f t="shared" si="3"/>
        <v>2</v>
      </c>
      <c r="P69" s="29">
        <f>P713</f>
        <v>0</v>
      </c>
      <c r="Q69" s="26">
        <f t="shared" si="4"/>
        <v>2</v>
      </c>
      <c r="R69" s="38"/>
      <c r="S69" s="26">
        <f t="shared" si="5"/>
        <v>2</v>
      </c>
      <c r="T69" s="38"/>
      <c r="U69" s="26">
        <f t="shared" si="6"/>
        <v>2</v>
      </c>
      <c r="V69" s="30">
        <f>T69+U69</f>
        <v>2</v>
      </c>
    </row>
    <row r="70" spans="1:22" ht="94.5">
      <c r="A70" s="31"/>
      <c r="B70" s="87" t="s">
        <v>106</v>
      </c>
      <c r="C70" s="88" t="s">
        <v>32</v>
      </c>
      <c r="D70" s="88" t="s">
        <v>105</v>
      </c>
      <c r="E70" s="89" t="s">
        <v>107</v>
      </c>
      <c r="F70" s="56"/>
      <c r="G70" s="57">
        <f t="shared" si="14"/>
        <v>2</v>
      </c>
      <c r="H70" s="86">
        <f t="shared" si="14"/>
        <v>0</v>
      </c>
      <c r="I70" s="18">
        <f t="shared" si="9"/>
        <v>2</v>
      </c>
      <c r="J70" s="18">
        <f>J71</f>
        <v>0</v>
      </c>
      <c r="K70" s="18">
        <f t="shared" si="10"/>
        <v>2</v>
      </c>
      <c r="L70" s="18">
        <f>L71</f>
        <v>0</v>
      </c>
      <c r="M70" s="26">
        <f t="shared" si="11"/>
        <v>2</v>
      </c>
      <c r="N70" s="18">
        <f>N71</f>
        <v>0</v>
      </c>
      <c r="O70" s="27">
        <f t="shared" si="3"/>
        <v>2</v>
      </c>
      <c r="P70" s="29">
        <f>P71</f>
        <v>0</v>
      </c>
      <c r="Q70" s="26">
        <f t="shared" si="4"/>
        <v>2</v>
      </c>
      <c r="R70" s="38"/>
      <c r="S70" s="26">
        <f t="shared" si="5"/>
        <v>2</v>
      </c>
      <c r="T70" s="38"/>
      <c r="U70" s="26">
        <f t="shared" si="6"/>
        <v>2</v>
      </c>
      <c r="V70" s="30">
        <f>T70+U70</f>
        <v>2</v>
      </c>
    </row>
    <row r="71" spans="1:22" ht="51.75" customHeight="1">
      <c r="A71" s="31"/>
      <c r="B71" s="90" t="s">
        <v>108</v>
      </c>
      <c r="C71" s="91" t="s">
        <v>32</v>
      </c>
      <c r="D71" s="91" t="s">
        <v>105</v>
      </c>
      <c r="E71" s="54" t="s">
        <v>109</v>
      </c>
      <c r="F71" s="50"/>
      <c r="G71" s="92">
        <f t="shared" si="14"/>
        <v>2</v>
      </c>
      <c r="H71" s="73">
        <f t="shared" si="14"/>
        <v>0</v>
      </c>
      <c r="I71" s="18">
        <f t="shared" si="9"/>
        <v>2</v>
      </c>
      <c r="J71" s="18">
        <f>J72</f>
        <v>0</v>
      </c>
      <c r="K71" s="18">
        <f t="shared" si="10"/>
        <v>2</v>
      </c>
      <c r="L71" s="18">
        <f>L72</f>
        <v>0</v>
      </c>
      <c r="M71" s="26">
        <f t="shared" si="11"/>
        <v>2</v>
      </c>
      <c r="N71" s="18">
        <f>N72</f>
        <v>0</v>
      </c>
      <c r="O71" s="27">
        <f t="shared" si="3"/>
        <v>2</v>
      </c>
      <c r="P71" s="29">
        <f>P72</f>
        <v>0</v>
      </c>
      <c r="Q71" s="26">
        <f t="shared" si="4"/>
        <v>2</v>
      </c>
      <c r="R71" s="38"/>
      <c r="S71" s="26">
        <f t="shared" si="5"/>
        <v>2</v>
      </c>
      <c r="T71" s="38"/>
      <c r="U71" s="26">
        <f t="shared" si="6"/>
        <v>2</v>
      </c>
      <c r="V71" s="30">
        <f>T71+U71</f>
        <v>2</v>
      </c>
    </row>
    <row r="72" spans="1:22" ht="53.25" customHeight="1">
      <c r="A72" s="31"/>
      <c r="B72" s="90" t="s">
        <v>62</v>
      </c>
      <c r="C72" s="91" t="s">
        <v>32</v>
      </c>
      <c r="D72" s="91" t="s">
        <v>105</v>
      </c>
      <c r="E72" s="54" t="s">
        <v>110</v>
      </c>
      <c r="F72" s="50" t="s">
        <v>35</v>
      </c>
      <c r="G72" s="92">
        <v>2</v>
      </c>
      <c r="H72" s="73">
        <v>0</v>
      </c>
      <c r="I72" s="18">
        <f t="shared" si="9"/>
        <v>2</v>
      </c>
      <c r="J72" s="18">
        <v>0</v>
      </c>
      <c r="K72" s="18">
        <f t="shared" si="10"/>
        <v>2</v>
      </c>
      <c r="L72" s="18">
        <v>0</v>
      </c>
      <c r="M72" s="26">
        <f t="shared" si="11"/>
        <v>2</v>
      </c>
      <c r="N72" s="18">
        <v>0</v>
      </c>
      <c r="O72" s="27">
        <f t="shared" si="3"/>
        <v>2</v>
      </c>
      <c r="P72" s="29"/>
      <c r="Q72" s="26">
        <f t="shared" si="4"/>
        <v>2</v>
      </c>
      <c r="R72" s="38"/>
      <c r="S72" s="26">
        <f t="shared" si="5"/>
        <v>2</v>
      </c>
      <c r="T72" s="38"/>
      <c r="U72" s="26">
        <f t="shared" si="6"/>
        <v>2</v>
      </c>
      <c r="V72" s="30">
        <f>T72+U72</f>
        <v>2</v>
      </c>
    </row>
    <row r="73" spans="1:22" ht="25.5" customHeight="1">
      <c r="A73" s="31"/>
      <c r="B73" s="85" t="s">
        <v>111</v>
      </c>
      <c r="C73" s="56" t="s">
        <v>37</v>
      </c>
      <c r="D73" s="56"/>
      <c r="E73" s="61"/>
      <c r="F73" s="56"/>
      <c r="G73" s="24">
        <f>G74+G82+G101+G78</f>
        <v>13993.1</v>
      </c>
      <c r="H73" s="36">
        <f>H74+H82+H101+H78</f>
        <v>20</v>
      </c>
      <c r="I73" s="18">
        <f t="shared" si="9"/>
        <v>14013.1</v>
      </c>
      <c r="J73" s="18">
        <f>J74+J78+J82+J101</f>
        <v>0</v>
      </c>
      <c r="K73" s="18">
        <f t="shared" si="10"/>
        <v>14013.1</v>
      </c>
      <c r="L73" s="18">
        <f>L74+L78+L82+L101</f>
        <v>0</v>
      </c>
      <c r="M73" s="26">
        <f t="shared" si="11"/>
        <v>14013.1</v>
      </c>
      <c r="N73" s="18">
        <f>N74+N78+N82+N101</f>
        <v>0</v>
      </c>
      <c r="O73" s="27">
        <f t="shared" si="3"/>
        <v>14013.1</v>
      </c>
      <c r="P73" s="62">
        <f>P74+P78+P82+P101</f>
        <v>-450</v>
      </c>
      <c r="Q73" s="26">
        <f t="shared" si="4"/>
        <v>13563.1</v>
      </c>
      <c r="R73" s="38"/>
      <c r="S73" s="26">
        <f t="shared" si="5"/>
        <v>13563.1</v>
      </c>
      <c r="T73" s="38"/>
      <c r="U73" s="26">
        <f t="shared" si="6"/>
        <v>13563.1</v>
      </c>
      <c r="V73" s="30">
        <f>V82+V101</f>
        <v>13254.199999999999</v>
      </c>
    </row>
    <row r="74" spans="1:22" ht="27" customHeight="1" hidden="1">
      <c r="A74" s="31"/>
      <c r="B74" s="93" t="s">
        <v>112</v>
      </c>
      <c r="C74" s="56" t="s">
        <v>37</v>
      </c>
      <c r="D74" s="56" t="s">
        <v>21</v>
      </c>
      <c r="E74" s="61"/>
      <c r="F74" s="56"/>
      <c r="G74" s="43">
        <f aca="true" t="shared" si="15" ref="G74:H76">G75</f>
        <v>500</v>
      </c>
      <c r="H74" s="44">
        <f t="shared" si="15"/>
        <v>0</v>
      </c>
      <c r="I74" s="18">
        <f t="shared" si="9"/>
        <v>500</v>
      </c>
      <c r="J74" s="18">
        <f>J75</f>
        <v>-50</v>
      </c>
      <c r="K74" s="18">
        <f t="shared" si="10"/>
        <v>450</v>
      </c>
      <c r="L74" s="18">
        <f>L75</f>
        <v>0</v>
      </c>
      <c r="M74" s="26">
        <f t="shared" si="11"/>
        <v>450</v>
      </c>
      <c r="N74" s="18">
        <f>N75</f>
        <v>0</v>
      </c>
      <c r="O74" s="27">
        <f t="shared" si="3"/>
        <v>450</v>
      </c>
      <c r="P74" s="62">
        <f>P75</f>
        <v>-450</v>
      </c>
      <c r="Q74" s="26">
        <f t="shared" si="4"/>
        <v>0</v>
      </c>
      <c r="R74" s="38"/>
      <c r="S74" s="26">
        <f t="shared" si="5"/>
        <v>0</v>
      </c>
      <c r="T74" s="38"/>
      <c r="U74" s="26">
        <f t="shared" si="6"/>
        <v>0</v>
      </c>
      <c r="V74" s="30">
        <f aca="true" t="shared" si="16" ref="V74:V81">T74+U74</f>
        <v>0</v>
      </c>
    </row>
    <row r="75" spans="1:22" ht="22.5" customHeight="1" hidden="1">
      <c r="A75" s="31"/>
      <c r="B75" s="83" t="s">
        <v>24</v>
      </c>
      <c r="C75" s="50" t="s">
        <v>37</v>
      </c>
      <c r="D75" s="50" t="s">
        <v>21</v>
      </c>
      <c r="E75" s="51" t="s">
        <v>25</v>
      </c>
      <c r="F75" s="56"/>
      <c r="G75" s="43">
        <f t="shared" si="15"/>
        <v>500</v>
      </c>
      <c r="H75" s="44">
        <f t="shared" si="15"/>
        <v>0</v>
      </c>
      <c r="I75" s="18">
        <f t="shared" si="9"/>
        <v>500</v>
      </c>
      <c r="J75" s="18">
        <f>J76</f>
        <v>-50</v>
      </c>
      <c r="K75" s="18">
        <f t="shared" si="10"/>
        <v>450</v>
      </c>
      <c r="L75" s="18">
        <f>L76</f>
        <v>0</v>
      </c>
      <c r="M75" s="26">
        <f t="shared" si="11"/>
        <v>450</v>
      </c>
      <c r="N75" s="18">
        <f>N76</f>
        <v>0</v>
      </c>
      <c r="O75" s="27">
        <f t="shared" si="3"/>
        <v>450</v>
      </c>
      <c r="P75" s="62">
        <f>P76</f>
        <v>-450</v>
      </c>
      <c r="Q75" s="26">
        <f t="shared" si="4"/>
        <v>0</v>
      </c>
      <c r="R75" s="38"/>
      <c r="S75" s="26">
        <f t="shared" si="5"/>
        <v>0</v>
      </c>
      <c r="T75" s="38"/>
      <c r="U75" s="26">
        <f t="shared" si="6"/>
        <v>0</v>
      </c>
      <c r="V75" s="30">
        <f t="shared" si="16"/>
        <v>0</v>
      </c>
    </row>
    <row r="76" spans="1:22" ht="25.5" customHeight="1" hidden="1">
      <c r="A76" s="31"/>
      <c r="B76" s="63" t="s">
        <v>26</v>
      </c>
      <c r="C76" s="50" t="s">
        <v>37</v>
      </c>
      <c r="D76" s="50" t="s">
        <v>21</v>
      </c>
      <c r="E76" s="51" t="s">
        <v>27</v>
      </c>
      <c r="F76" s="56"/>
      <c r="G76" s="43">
        <f t="shared" si="15"/>
        <v>500</v>
      </c>
      <c r="H76" s="44">
        <f t="shared" si="15"/>
        <v>0</v>
      </c>
      <c r="I76" s="18">
        <f t="shared" si="9"/>
        <v>500</v>
      </c>
      <c r="J76" s="18">
        <f>J77</f>
        <v>-50</v>
      </c>
      <c r="K76" s="18">
        <f t="shared" si="10"/>
        <v>450</v>
      </c>
      <c r="L76" s="18">
        <f>L77</f>
        <v>0</v>
      </c>
      <c r="M76" s="26">
        <f t="shared" si="11"/>
        <v>450</v>
      </c>
      <c r="N76" s="18">
        <f>N77</f>
        <v>0</v>
      </c>
      <c r="O76" s="27">
        <f t="shared" si="3"/>
        <v>450</v>
      </c>
      <c r="P76" s="62">
        <f>P77</f>
        <v>-450</v>
      </c>
      <c r="Q76" s="26">
        <f t="shared" si="4"/>
        <v>0</v>
      </c>
      <c r="R76" s="38"/>
      <c r="S76" s="26">
        <f t="shared" si="5"/>
        <v>0</v>
      </c>
      <c r="T76" s="38"/>
      <c r="U76" s="26">
        <f t="shared" si="6"/>
        <v>0</v>
      </c>
      <c r="V76" s="30">
        <f t="shared" si="16"/>
        <v>0</v>
      </c>
    </row>
    <row r="77" spans="1:22" ht="66.75" customHeight="1" hidden="1">
      <c r="A77" s="31"/>
      <c r="B77" s="90" t="s">
        <v>113</v>
      </c>
      <c r="C77" s="50" t="s">
        <v>37</v>
      </c>
      <c r="D77" s="50" t="s">
        <v>21</v>
      </c>
      <c r="E77" s="51" t="s">
        <v>114</v>
      </c>
      <c r="F77" s="68" t="s">
        <v>46</v>
      </c>
      <c r="G77" s="43">
        <f>600-100</f>
        <v>500</v>
      </c>
      <c r="H77" s="44">
        <v>0</v>
      </c>
      <c r="I77" s="18">
        <f t="shared" si="9"/>
        <v>500</v>
      </c>
      <c r="J77" s="18">
        <v>-50</v>
      </c>
      <c r="K77" s="18">
        <f t="shared" si="10"/>
        <v>450</v>
      </c>
      <c r="L77" s="18">
        <v>0</v>
      </c>
      <c r="M77" s="26">
        <f t="shared" si="11"/>
        <v>450</v>
      </c>
      <c r="N77" s="18">
        <v>0</v>
      </c>
      <c r="O77" s="27">
        <f t="shared" si="3"/>
        <v>450</v>
      </c>
      <c r="P77" s="62">
        <f>-44.8-200-163.44229-41.75771</f>
        <v>-450</v>
      </c>
      <c r="Q77" s="26">
        <f t="shared" si="4"/>
        <v>0</v>
      </c>
      <c r="R77" s="38"/>
      <c r="S77" s="26">
        <f t="shared" si="5"/>
        <v>0</v>
      </c>
      <c r="T77" s="38"/>
      <c r="U77" s="26">
        <f t="shared" si="6"/>
        <v>0</v>
      </c>
      <c r="V77" s="30">
        <f t="shared" si="16"/>
        <v>0</v>
      </c>
    </row>
    <row r="78" spans="1:22" ht="20.25" customHeight="1" hidden="1">
      <c r="A78" s="31"/>
      <c r="B78" s="85" t="s">
        <v>115</v>
      </c>
      <c r="C78" s="56" t="s">
        <v>37</v>
      </c>
      <c r="D78" s="56" t="s">
        <v>116</v>
      </c>
      <c r="E78" s="61"/>
      <c r="F78" s="56"/>
      <c r="G78" s="24">
        <f aca="true" t="shared" si="17" ref="G78:H80">G79</f>
        <v>50</v>
      </c>
      <c r="H78" s="36">
        <f t="shared" si="17"/>
        <v>0</v>
      </c>
      <c r="I78" s="18">
        <f t="shared" si="9"/>
        <v>50</v>
      </c>
      <c r="J78" s="18">
        <v>-50</v>
      </c>
      <c r="K78" s="18">
        <f t="shared" si="10"/>
        <v>0</v>
      </c>
      <c r="L78" s="18">
        <f>L79</f>
        <v>0</v>
      </c>
      <c r="M78" s="26">
        <f t="shared" si="11"/>
        <v>0</v>
      </c>
      <c r="N78" s="18">
        <f>N79</f>
        <v>0</v>
      </c>
      <c r="O78" s="27">
        <f t="shared" si="3"/>
        <v>0</v>
      </c>
      <c r="P78" s="29"/>
      <c r="Q78" s="26">
        <f t="shared" si="4"/>
        <v>0</v>
      </c>
      <c r="R78" s="38"/>
      <c r="S78" s="26">
        <f t="shared" si="5"/>
        <v>0</v>
      </c>
      <c r="T78" s="38"/>
      <c r="U78" s="26">
        <f t="shared" si="6"/>
        <v>0</v>
      </c>
      <c r="V78" s="30">
        <f t="shared" si="16"/>
        <v>0</v>
      </c>
    </row>
    <row r="79" spans="1:22" ht="83.25" customHeight="1" hidden="1">
      <c r="A79" s="31"/>
      <c r="B79" s="32" t="s">
        <v>117</v>
      </c>
      <c r="C79" s="56" t="s">
        <v>37</v>
      </c>
      <c r="D79" s="56" t="s">
        <v>116</v>
      </c>
      <c r="E79" s="61" t="s">
        <v>118</v>
      </c>
      <c r="F79" s="50"/>
      <c r="G79" s="24">
        <f t="shared" si="17"/>
        <v>50</v>
      </c>
      <c r="H79" s="36">
        <f t="shared" si="17"/>
        <v>0</v>
      </c>
      <c r="I79" s="18">
        <f t="shared" si="9"/>
        <v>50</v>
      </c>
      <c r="J79" s="18">
        <v>-50</v>
      </c>
      <c r="K79" s="18">
        <f t="shared" si="10"/>
        <v>0</v>
      </c>
      <c r="L79" s="18">
        <f>L80</f>
        <v>0</v>
      </c>
      <c r="M79" s="26">
        <f t="shared" si="11"/>
        <v>0</v>
      </c>
      <c r="N79" s="18">
        <f>N80</f>
        <v>0</v>
      </c>
      <c r="O79" s="27">
        <f t="shared" si="3"/>
        <v>0</v>
      </c>
      <c r="P79" s="29"/>
      <c r="Q79" s="26">
        <f t="shared" si="4"/>
        <v>0</v>
      </c>
      <c r="R79" s="38"/>
      <c r="S79" s="26">
        <f t="shared" si="5"/>
        <v>0</v>
      </c>
      <c r="T79" s="38"/>
      <c r="U79" s="26">
        <f t="shared" si="6"/>
        <v>0</v>
      </c>
      <c r="V79" s="30">
        <f t="shared" si="16"/>
        <v>0</v>
      </c>
    </row>
    <row r="80" spans="1:22" ht="38.25" customHeight="1" hidden="1">
      <c r="A80" s="31"/>
      <c r="B80" s="63" t="s">
        <v>119</v>
      </c>
      <c r="C80" s="50" t="s">
        <v>37</v>
      </c>
      <c r="D80" s="50" t="s">
        <v>116</v>
      </c>
      <c r="E80" s="51" t="s">
        <v>120</v>
      </c>
      <c r="F80" s="50"/>
      <c r="G80" s="43">
        <f t="shared" si="17"/>
        <v>50</v>
      </c>
      <c r="H80" s="44">
        <f t="shared" si="17"/>
        <v>0</v>
      </c>
      <c r="I80" s="18">
        <f t="shared" si="9"/>
        <v>50</v>
      </c>
      <c r="J80" s="18">
        <v>-50</v>
      </c>
      <c r="K80" s="18">
        <f t="shared" si="10"/>
        <v>0</v>
      </c>
      <c r="L80" s="18">
        <f>L81</f>
        <v>0</v>
      </c>
      <c r="M80" s="26">
        <f t="shared" si="11"/>
        <v>0</v>
      </c>
      <c r="N80" s="18">
        <f>N81</f>
        <v>0</v>
      </c>
      <c r="O80" s="27">
        <f t="shared" si="3"/>
        <v>0</v>
      </c>
      <c r="P80" s="29"/>
      <c r="Q80" s="26">
        <f t="shared" si="4"/>
        <v>0</v>
      </c>
      <c r="R80" s="38"/>
      <c r="S80" s="26">
        <f t="shared" si="5"/>
        <v>0</v>
      </c>
      <c r="T80" s="38"/>
      <c r="U80" s="26">
        <f t="shared" si="6"/>
        <v>0</v>
      </c>
      <c r="V80" s="30">
        <f t="shared" si="16"/>
        <v>0</v>
      </c>
    </row>
    <row r="81" spans="1:22" ht="69.75" customHeight="1" hidden="1">
      <c r="A81" s="31"/>
      <c r="B81" s="63" t="s">
        <v>121</v>
      </c>
      <c r="C81" s="50" t="s">
        <v>37</v>
      </c>
      <c r="D81" s="50" t="s">
        <v>116</v>
      </c>
      <c r="E81" s="51" t="s">
        <v>122</v>
      </c>
      <c r="F81" s="50" t="s">
        <v>35</v>
      </c>
      <c r="G81" s="94">
        <v>50</v>
      </c>
      <c r="H81" s="44">
        <v>0</v>
      </c>
      <c r="I81" s="18">
        <f t="shared" si="9"/>
        <v>50</v>
      </c>
      <c r="J81" s="18">
        <v>-50</v>
      </c>
      <c r="K81" s="18">
        <f t="shared" si="10"/>
        <v>0</v>
      </c>
      <c r="L81" s="18">
        <v>0</v>
      </c>
      <c r="M81" s="26">
        <f t="shared" si="11"/>
        <v>0</v>
      </c>
      <c r="N81" s="18">
        <v>0</v>
      </c>
      <c r="O81" s="27">
        <f t="shared" si="3"/>
        <v>0</v>
      </c>
      <c r="P81" s="29"/>
      <c r="Q81" s="26">
        <f t="shared" si="4"/>
        <v>0</v>
      </c>
      <c r="R81" s="38"/>
      <c r="S81" s="26">
        <f t="shared" si="5"/>
        <v>0</v>
      </c>
      <c r="T81" s="38"/>
      <c r="U81" s="26">
        <f t="shared" si="6"/>
        <v>0</v>
      </c>
      <c r="V81" s="30">
        <f t="shared" si="16"/>
        <v>0</v>
      </c>
    </row>
    <row r="82" spans="1:22" ht="19.5" customHeight="1">
      <c r="A82" s="31"/>
      <c r="B82" s="95" t="s">
        <v>123</v>
      </c>
      <c r="C82" s="56" t="s">
        <v>37</v>
      </c>
      <c r="D82" s="56" t="s">
        <v>124</v>
      </c>
      <c r="E82" s="61"/>
      <c r="F82" s="56"/>
      <c r="G82" s="24">
        <f>G83+G97</f>
        <v>8694.6</v>
      </c>
      <c r="H82" s="36">
        <f>H83+H97+H94</f>
        <v>0</v>
      </c>
      <c r="I82" s="24">
        <f t="shared" si="9"/>
        <v>8694.6</v>
      </c>
      <c r="J82" s="18">
        <f>J83+J97</f>
        <v>0</v>
      </c>
      <c r="K82" s="18">
        <f t="shared" si="10"/>
        <v>8694.6</v>
      </c>
      <c r="L82" s="18">
        <f>L83+L97</f>
        <v>0</v>
      </c>
      <c r="M82" s="26">
        <f t="shared" si="11"/>
        <v>8694.6</v>
      </c>
      <c r="N82" s="18">
        <f>N83+N97+N94</f>
        <v>0</v>
      </c>
      <c r="O82" s="27">
        <f t="shared" si="3"/>
        <v>8694.6</v>
      </c>
      <c r="P82" s="29">
        <f>P83+P94+P97</f>
        <v>0</v>
      </c>
      <c r="Q82" s="26">
        <f t="shared" si="4"/>
        <v>8694.6</v>
      </c>
      <c r="R82" s="38"/>
      <c r="S82" s="26">
        <f t="shared" si="5"/>
        <v>8694.6</v>
      </c>
      <c r="T82" s="38"/>
      <c r="U82" s="26">
        <f t="shared" si="6"/>
        <v>8694.6</v>
      </c>
      <c r="V82" s="30">
        <f>V83</f>
        <v>8575.699999999999</v>
      </c>
    </row>
    <row r="83" spans="1:22" ht="69.75" customHeight="1">
      <c r="A83" s="31"/>
      <c r="B83" s="95" t="s">
        <v>125</v>
      </c>
      <c r="C83" s="56" t="s">
        <v>37</v>
      </c>
      <c r="D83" s="56" t="s">
        <v>124</v>
      </c>
      <c r="E83" s="61" t="s">
        <v>48</v>
      </c>
      <c r="F83" s="56"/>
      <c r="G83" s="24">
        <f>G84+G89+G92</f>
        <v>8349.6</v>
      </c>
      <c r="H83" s="36">
        <f>H84+H89+H92</f>
        <v>0</v>
      </c>
      <c r="I83" s="24">
        <f t="shared" si="9"/>
        <v>8349.6</v>
      </c>
      <c r="J83" s="18">
        <f>J84+J89</f>
        <v>45</v>
      </c>
      <c r="K83" s="18">
        <f t="shared" si="10"/>
        <v>8394.6</v>
      </c>
      <c r="L83" s="18">
        <f>L84+L89</f>
        <v>0</v>
      </c>
      <c r="M83" s="26">
        <f t="shared" si="11"/>
        <v>8394.6</v>
      </c>
      <c r="N83" s="18">
        <f>N84+N89+N92</f>
        <v>300</v>
      </c>
      <c r="O83" s="27">
        <f t="shared" si="3"/>
        <v>8694.6</v>
      </c>
      <c r="P83" s="29">
        <f>P84+P89+P92</f>
        <v>0</v>
      </c>
      <c r="Q83" s="26">
        <f t="shared" si="4"/>
        <v>8694.6</v>
      </c>
      <c r="R83" s="38"/>
      <c r="S83" s="26">
        <f t="shared" si="5"/>
        <v>8694.6</v>
      </c>
      <c r="T83" s="38"/>
      <c r="U83" s="26">
        <f t="shared" si="6"/>
        <v>8694.6</v>
      </c>
      <c r="V83" s="30">
        <f>V84+V89+V92</f>
        <v>8575.699999999999</v>
      </c>
    </row>
    <row r="84" spans="1:22" ht="66.75" customHeight="1">
      <c r="A84" s="31"/>
      <c r="B84" s="40" t="s">
        <v>126</v>
      </c>
      <c r="C84" s="50" t="s">
        <v>37</v>
      </c>
      <c r="D84" s="50" t="s">
        <v>124</v>
      </c>
      <c r="E84" s="51" t="s">
        <v>127</v>
      </c>
      <c r="F84" s="50"/>
      <c r="G84" s="43">
        <f>G85+G86</f>
        <v>2501.9</v>
      </c>
      <c r="H84" s="96">
        <f>H86+H87+H88</f>
        <v>813.2133999999999</v>
      </c>
      <c r="I84" s="18">
        <f t="shared" si="9"/>
        <v>3315.1134</v>
      </c>
      <c r="J84" s="18">
        <f>J88</f>
        <v>0</v>
      </c>
      <c r="K84" s="18">
        <f t="shared" si="10"/>
        <v>3315.1134</v>
      </c>
      <c r="L84" s="18">
        <f>L88</f>
        <v>0</v>
      </c>
      <c r="M84" s="26">
        <f t="shared" si="11"/>
        <v>3315.1134</v>
      </c>
      <c r="N84" s="18">
        <f>N88+N85</f>
        <v>289.9</v>
      </c>
      <c r="O84" s="27">
        <f t="shared" si="3"/>
        <v>3605.0134000000003</v>
      </c>
      <c r="P84" s="29">
        <f>P85+P86+P87+P88</f>
        <v>-204.61668</v>
      </c>
      <c r="Q84" s="26">
        <f t="shared" si="4"/>
        <v>3400.39672</v>
      </c>
      <c r="R84" s="38"/>
      <c r="S84" s="26">
        <f t="shared" si="5"/>
        <v>3400.39672</v>
      </c>
      <c r="T84" s="38"/>
      <c r="U84" s="26">
        <f t="shared" si="6"/>
        <v>3400.39672</v>
      </c>
      <c r="V84" s="30">
        <f>V85+V87+V88</f>
        <v>3400.5</v>
      </c>
    </row>
    <row r="85" spans="1:22" ht="83.25" customHeight="1">
      <c r="A85" s="31"/>
      <c r="B85" s="46" t="s">
        <v>128</v>
      </c>
      <c r="C85" s="50" t="s">
        <v>37</v>
      </c>
      <c r="D85" s="50" t="s">
        <v>124</v>
      </c>
      <c r="E85" s="51" t="s">
        <v>129</v>
      </c>
      <c r="F85" s="50" t="s">
        <v>35</v>
      </c>
      <c r="G85" s="43">
        <v>401.9</v>
      </c>
      <c r="H85" s="44">
        <v>0</v>
      </c>
      <c r="I85" s="18">
        <f t="shared" si="9"/>
        <v>401.9</v>
      </c>
      <c r="J85" s="18"/>
      <c r="K85" s="18">
        <f t="shared" si="10"/>
        <v>401.9</v>
      </c>
      <c r="L85" s="18"/>
      <c r="M85" s="26">
        <f t="shared" si="11"/>
        <v>401.9</v>
      </c>
      <c r="N85" s="18">
        <v>289.9</v>
      </c>
      <c r="O85" s="27">
        <f t="shared" si="3"/>
        <v>691.8</v>
      </c>
      <c r="P85" s="29">
        <v>-199.73656</v>
      </c>
      <c r="Q85" s="26">
        <f t="shared" si="4"/>
        <v>492.06343999999996</v>
      </c>
      <c r="R85" s="38"/>
      <c r="S85" s="26">
        <f t="shared" si="5"/>
        <v>492.06343999999996</v>
      </c>
      <c r="T85" s="38"/>
      <c r="U85" s="26">
        <f t="shared" si="6"/>
        <v>492.06343999999996</v>
      </c>
      <c r="V85" s="30">
        <v>492.1</v>
      </c>
    </row>
    <row r="86" spans="1:22" ht="63.75" customHeight="1" hidden="1">
      <c r="A86" s="31"/>
      <c r="B86" s="46" t="s">
        <v>130</v>
      </c>
      <c r="C86" s="50" t="s">
        <v>37</v>
      </c>
      <c r="D86" s="50" t="s">
        <v>124</v>
      </c>
      <c r="E86" s="51" t="s">
        <v>131</v>
      </c>
      <c r="F86" s="50" t="s">
        <v>35</v>
      </c>
      <c r="G86" s="43">
        <v>2100</v>
      </c>
      <c r="H86" s="44">
        <v>-2100</v>
      </c>
      <c r="I86" s="19">
        <f t="shared" si="9"/>
        <v>0</v>
      </c>
      <c r="J86" s="18">
        <v>0</v>
      </c>
      <c r="K86" s="18">
        <f t="shared" si="10"/>
        <v>0</v>
      </c>
      <c r="L86" s="18">
        <v>0</v>
      </c>
      <c r="M86" s="26">
        <f t="shared" si="11"/>
        <v>0</v>
      </c>
      <c r="N86" s="18">
        <v>0</v>
      </c>
      <c r="O86" s="27">
        <f t="shared" si="3"/>
        <v>0</v>
      </c>
      <c r="P86" s="29"/>
      <c r="Q86" s="26">
        <f t="shared" si="4"/>
        <v>0</v>
      </c>
      <c r="R86" s="38"/>
      <c r="S86" s="26">
        <f t="shared" si="5"/>
        <v>0</v>
      </c>
      <c r="T86" s="38"/>
      <c r="U86" s="26">
        <f t="shared" si="6"/>
        <v>0</v>
      </c>
      <c r="V86" s="30">
        <f>T86+U86</f>
        <v>0</v>
      </c>
    </row>
    <row r="87" spans="1:22" ht="67.5" customHeight="1">
      <c r="A87" s="31"/>
      <c r="B87" s="46" t="s">
        <v>132</v>
      </c>
      <c r="C87" s="50" t="s">
        <v>37</v>
      </c>
      <c r="D87" s="50" t="s">
        <v>124</v>
      </c>
      <c r="E87" s="51" t="s">
        <v>133</v>
      </c>
      <c r="F87" s="50" t="s">
        <v>103</v>
      </c>
      <c r="G87" s="43">
        <v>0</v>
      </c>
      <c r="H87" s="96">
        <v>2643.7974</v>
      </c>
      <c r="I87" s="18">
        <f t="shared" si="9"/>
        <v>2643.7974</v>
      </c>
      <c r="J87" s="18">
        <v>0</v>
      </c>
      <c r="K87" s="18">
        <f t="shared" si="10"/>
        <v>2643.7974</v>
      </c>
      <c r="L87" s="18">
        <v>0</v>
      </c>
      <c r="M87" s="26">
        <f t="shared" si="11"/>
        <v>2643.7974</v>
      </c>
      <c r="N87" s="18">
        <v>0</v>
      </c>
      <c r="O87" s="27">
        <f t="shared" si="3"/>
        <v>2643.7974</v>
      </c>
      <c r="P87" s="29">
        <v>-4.42839</v>
      </c>
      <c r="Q87" s="26">
        <f t="shared" si="4"/>
        <v>2639.36901</v>
      </c>
      <c r="R87" s="38"/>
      <c r="S87" s="26">
        <f t="shared" si="5"/>
        <v>2639.36901</v>
      </c>
      <c r="T87" s="38"/>
      <c r="U87" s="26">
        <f t="shared" si="6"/>
        <v>2639.36901</v>
      </c>
      <c r="V87" s="30">
        <v>2639.4</v>
      </c>
    </row>
    <row r="88" spans="1:22" ht="87.75" customHeight="1">
      <c r="A88" s="31"/>
      <c r="B88" s="46" t="s">
        <v>134</v>
      </c>
      <c r="C88" s="50" t="s">
        <v>37</v>
      </c>
      <c r="D88" s="50" t="s">
        <v>124</v>
      </c>
      <c r="E88" s="51" t="s">
        <v>131</v>
      </c>
      <c r="F88" s="50" t="s">
        <v>103</v>
      </c>
      <c r="G88" s="43">
        <v>0</v>
      </c>
      <c r="H88" s="96">
        <f>269.41554+0.00046</f>
        <v>269.416</v>
      </c>
      <c r="I88" s="18">
        <f t="shared" si="9"/>
        <v>269.416</v>
      </c>
      <c r="J88" s="97">
        <v>0</v>
      </c>
      <c r="K88" s="18">
        <f t="shared" si="10"/>
        <v>269.416</v>
      </c>
      <c r="L88" s="97">
        <v>0</v>
      </c>
      <c r="M88" s="26">
        <f t="shared" si="11"/>
        <v>269.416</v>
      </c>
      <c r="N88" s="97">
        <v>0</v>
      </c>
      <c r="O88" s="27">
        <f t="shared" si="3"/>
        <v>269.416</v>
      </c>
      <c r="P88" s="29">
        <v>-0.45173</v>
      </c>
      <c r="Q88" s="26">
        <f t="shared" si="4"/>
        <v>268.96427</v>
      </c>
      <c r="R88" s="38"/>
      <c r="S88" s="26">
        <f t="shared" si="5"/>
        <v>268.96427</v>
      </c>
      <c r="T88" s="38"/>
      <c r="U88" s="26">
        <f t="shared" si="6"/>
        <v>268.96427</v>
      </c>
      <c r="V88" s="30">
        <v>269</v>
      </c>
    </row>
    <row r="89" spans="1:22" ht="71.25" customHeight="1">
      <c r="A89" s="31"/>
      <c r="B89" s="40" t="s">
        <v>135</v>
      </c>
      <c r="C89" s="50" t="s">
        <v>37</v>
      </c>
      <c r="D89" s="50" t="s">
        <v>124</v>
      </c>
      <c r="E89" s="51" t="s">
        <v>136</v>
      </c>
      <c r="F89" s="50"/>
      <c r="G89" s="43">
        <f>G90</f>
        <v>4900</v>
      </c>
      <c r="H89" s="44">
        <f>H90</f>
        <v>0</v>
      </c>
      <c r="I89" s="24">
        <f t="shared" si="9"/>
        <v>4900</v>
      </c>
      <c r="J89" s="24">
        <f>J90+J91</f>
        <v>45</v>
      </c>
      <c r="K89" s="18">
        <f t="shared" si="10"/>
        <v>4945</v>
      </c>
      <c r="L89" s="24">
        <f>L90+L91</f>
        <v>0</v>
      </c>
      <c r="M89" s="26">
        <f t="shared" si="11"/>
        <v>4945</v>
      </c>
      <c r="N89" s="24">
        <f>N90+N91</f>
        <v>0</v>
      </c>
      <c r="O89" s="27">
        <f t="shared" si="3"/>
        <v>4945</v>
      </c>
      <c r="P89" s="29">
        <f>P90+P91</f>
        <v>84.37853999999999</v>
      </c>
      <c r="Q89" s="26">
        <f t="shared" si="4"/>
        <v>5029.37854</v>
      </c>
      <c r="R89" s="38"/>
      <c r="S89" s="26">
        <f t="shared" si="5"/>
        <v>5029.37854</v>
      </c>
      <c r="T89" s="38"/>
      <c r="U89" s="26">
        <f t="shared" si="6"/>
        <v>5029.37854</v>
      </c>
      <c r="V89" s="30">
        <f>V90+V91</f>
        <v>4910.4</v>
      </c>
    </row>
    <row r="90" spans="1:22" ht="80.25" customHeight="1">
      <c r="A90" s="31"/>
      <c r="B90" s="40" t="s">
        <v>137</v>
      </c>
      <c r="C90" s="50" t="s">
        <v>37</v>
      </c>
      <c r="D90" s="50" t="s">
        <v>124</v>
      </c>
      <c r="E90" s="51" t="s">
        <v>138</v>
      </c>
      <c r="F90" s="50" t="s">
        <v>35</v>
      </c>
      <c r="G90" s="43">
        <f>4200+700</f>
        <v>4900</v>
      </c>
      <c r="H90" s="44">
        <v>0</v>
      </c>
      <c r="I90" s="24">
        <f t="shared" si="9"/>
        <v>4900</v>
      </c>
      <c r="J90" s="43">
        <f>-5</f>
        <v>-5</v>
      </c>
      <c r="K90" s="18">
        <f t="shared" si="10"/>
        <v>4895</v>
      </c>
      <c r="L90" s="43">
        <v>0</v>
      </c>
      <c r="M90" s="26">
        <f t="shared" si="11"/>
        <v>4895</v>
      </c>
      <c r="N90" s="43">
        <v>0</v>
      </c>
      <c r="O90" s="27">
        <f t="shared" si="3"/>
        <v>4895</v>
      </c>
      <c r="P90" s="29">
        <f>49.50723+4.42839+0.45173+0.09119-20.1</f>
        <v>34.378539999999994</v>
      </c>
      <c r="Q90" s="26">
        <f t="shared" si="4"/>
        <v>4929.37854</v>
      </c>
      <c r="R90" s="38"/>
      <c r="S90" s="26">
        <f t="shared" si="5"/>
        <v>4929.37854</v>
      </c>
      <c r="T90" s="38"/>
      <c r="U90" s="26">
        <f t="shared" si="6"/>
        <v>4929.37854</v>
      </c>
      <c r="V90" s="30">
        <v>4810.4</v>
      </c>
    </row>
    <row r="91" spans="1:22" ht="70.5" customHeight="1">
      <c r="A91" s="31"/>
      <c r="B91" s="40" t="s">
        <v>139</v>
      </c>
      <c r="C91" s="50" t="s">
        <v>37</v>
      </c>
      <c r="D91" s="50" t="s">
        <v>124</v>
      </c>
      <c r="E91" s="51" t="s">
        <v>138</v>
      </c>
      <c r="F91" s="50" t="s">
        <v>46</v>
      </c>
      <c r="G91" s="43">
        <v>0</v>
      </c>
      <c r="H91" s="44">
        <v>0</v>
      </c>
      <c r="I91" s="24">
        <f t="shared" si="9"/>
        <v>0</v>
      </c>
      <c r="J91" s="43">
        <v>50</v>
      </c>
      <c r="K91" s="18">
        <f t="shared" si="10"/>
        <v>50</v>
      </c>
      <c r="L91" s="43">
        <v>0</v>
      </c>
      <c r="M91" s="26">
        <f t="shared" si="11"/>
        <v>50</v>
      </c>
      <c r="N91" s="43">
        <v>0</v>
      </c>
      <c r="O91" s="27">
        <f t="shared" si="3"/>
        <v>50</v>
      </c>
      <c r="P91" s="62">
        <v>50</v>
      </c>
      <c r="Q91" s="26">
        <f t="shared" si="4"/>
        <v>100</v>
      </c>
      <c r="R91" s="38"/>
      <c r="S91" s="26">
        <f t="shared" si="5"/>
        <v>100</v>
      </c>
      <c r="T91" s="38"/>
      <c r="U91" s="26">
        <f t="shared" si="6"/>
        <v>100</v>
      </c>
      <c r="V91" s="30">
        <f>T91+U91</f>
        <v>100</v>
      </c>
    </row>
    <row r="92" spans="1:22" ht="36.75" customHeight="1">
      <c r="A92" s="31"/>
      <c r="B92" s="98" t="s">
        <v>140</v>
      </c>
      <c r="C92" s="50" t="s">
        <v>37</v>
      </c>
      <c r="D92" s="50" t="s">
        <v>124</v>
      </c>
      <c r="E92" s="51" t="s">
        <v>141</v>
      </c>
      <c r="F92" s="50"/>
      <c r="G92" s="43">
        <f>G93</f>
        <v>947.7</v>
      </c>
      <c r="H92" s="96">
        <f>H93</f>
        <v>-813.2134</v>
      </c>
      <c r="I92" s="18">
        <f t="shared" si="9"/>
        <v>134.48660000000007</v>
      </c>
      <c r="J92" s="18">
        <v>0</v>
      </c>
      <c r="K92" s="18">
        <f t="shared" si="10"/>
        <v>134.48660000000007</v>
      </c>
      <c r="L92" s="18">
        <v>0</v>
      </c>
      <c r="M92" s="26">
        <f t="shared" si="11"/>
        <v>134.48660000000007</v>
      </c>
      <c r="N92" s="18">
        <f>N93</f>
        <v>10.1</v>
      </c>
      <c r="O92" s="27">
        <f t="shared" si="3"/>
        <v>144.58660000000006</v>
      </c>
      <c r="P92" s="29">
        <f>P93</f>
        <v>120.23814000000002</v>
      </c>
      <c r="Q92" s="26">
        <f t="shared" si="4"/>
        <v>264.8247400000001</v>
      </c>
      <c r="R92" s="38"/>
      <c r="S92" s="26">
        <f t="shared" si="5"/>
        <v>264.8247400000001</v>
      </c>
      <c r="T92" s="38"/>
      <c r="U92" s="26">
        <f t="shared" si="6"/>
        <v>264.8247400000001</v>
      </c>
      <c r="V92" s="30">
        <f>V93</f>
        <v>264.8</v>
      </c>
    </row>
    <row r="93" spans="1:22" ht="65.25" customHeight="1">
      <c r="A93" s="31"/>
      <c r="B93" s="40" t="s">
        <v>142</v>
      </c>
      <c r="C93" s="50" t="s">
        <v>37</v>
      </c>
      <c r="D93" s="50" t="s">
        <v>124</v>
      </c>
      <c r="E93" s="51" t="s">
        <v>143</v>
      </c>
      <c r="F93" s="50" t="s">
        <v>35</v>
      </c>
      <c r="G93" s="43">
        <v>947.7</v>
      </c>
      <c r="H93" s="96">
        <f>-813.21294-0.00046</f>
        <v>-813.2134</v>
      </c>
      <c r="I93" s="18">
        <f t="shared" si="9"/>
        <v>134.48660000000007</v>
      </c>
      <c r="J93" s="18">
        <v>0</v>
      </c>
      <c r="K93" s="18">
        <f t="shared" si="10"/>
        <v>134.48660000000007</v>
      </c>
      <c r="L93" s="18">
        <v>0</v>
      </c>
      <c r="M93" s="26">
        <f t="shared" si="11"/>
        <v>134.48660000000007</v>
      </c>
      <c r="N93" s="18">
        <v>10.1</v>
      </c>
      <c r="O93" s="27">
        <f t="shared" si="3"/>
        <v>144.58660000000006</v>
      </c>
      <c r="P93" s="29">
        <f>100.22933-0.09119+20.1</f>
        <v>120.23814000000002</v>
      </c>
      <c r="Q93" s="26">
        <f t="shared" si="4"/>
        <v>264.8247400000001</v>
      </c>
      <c r="R93" s="38"/>
      <c r="S93" s="26">
        <f t="shared" si="5"/>
        <v>264.8247400000001</v>
      </c>
      <c r="T93" s="38"/>
      <c r="U93" s="26">
        <f t="shared" si="6"/>
        <v>264.8247400000001</v>
      </c>
      <c r="V93" s="30">
        <v>264.8</v>
      </c>
    </row>
    <row r="94" spans="1:22" ht="141.75" hidden="1">
      <c r="A94" s="31"/>
      <c r="B94" s="85" t="s">
        <v>144</v>
      </c>
      <c r="C94" s="50" t="s">
        <v>37</v>
      </c>
      <c r="D94" s="50" t="s">
        <v>124</v>
      </c>
      <c r="E94" s="51" t="s">
        <v>145</v>
      </c>
      <c r="F94" s="50"/>
      <c r="G94" s="43">
        <f>G95</f>
        <v>0</v>
      </c>
      <c r="H94" s="44">
        <f>H95</f>
        <v>300</v>
      </c>
      <c r="I94" s="24">
        <f t="shared" si="9"/>
        <v>300</v>
      </c>
      <c r="J94" s="18">
        <v>0</v>
      </c>
      <c r="K94" s="18">
        <f t="shared" si="10"/>
        <v>300</v>
      </c>
      <c r="L94" s="18">
        <v>0</v>
      </c>
      <c r="M94" s="26">
        <f t="shared" si="11"/>
        <v>300</v>
      </c>
      <c r="N94" s="18">
        <f>N95</f>
        <v>-300</v>
      </c>
      <c r="O94" s="27">
        <f t="shared" si="3"/>
        <v>0</v>
      </c>
      <c r="P94" s="29">
        <f>P95</f>
        <v>0</v>
      </c>
      <c r="Q94" s="26">
        <f t="shared" si="4"/>
        <v>0</v>
      </c>
      <c r="R94" s="38"/>
      <c r="S94" s="26">
        <f t="shared" si="5"/>
        <v>0</v>
      </c>
      <c r="T94" s="38"/>
      <c r="U94" s="26">
        <f t="shared" si="6"/>
        <v>0</v>
      </c>
      <c r="V94" s="30">
        <f aca="true" t="shared" si="18" ref="V94:V100">T94+U94</f>
        <v>0</v>
      </c>
    </row>
    <row r="95" spans="1:22" ht="63" hidden="1">
      <c r="A95" s="31"/>
      <c r="B95" s="40" t="s">
        <v>146</v>
      </c>
      <c r="C95" s="50" t="s">
        <v>37</v>
      </c>
      <c r="D95" s="50" t="s">
        <v>124</v>
      </c>
      <c r="E95" s="51" t="s">
        <v>147</v>
      </c>
      <c r="F95" s="50"/>
      <c r="G95" s="43">
        <f>G96</f>
        <v>0</v>
      </c>
      <c r="H95" s="44">
        <f>H96</f>
        <v>300</v>
      </c>
      <c r="I95" s="24">
        <f t="shared" si="9"/>
        <v>300</v>
      </c>
      <c r="J95" s="18">
        <v>0</v>
      </c>
      <c r="K95" s="18">
        <f t="shared" si="10"/>
        <v>300</v>
      </c>
      <c r="L95" s="18">
        <v>0</v>
      </c>
      <c r="M95" s="26">
        <f t="shared" si="11"/>
        <v>300</v>
      </c>
      <c r="N95" s="18">
        <f>N96</f>
        <v>-300</v>
      </c>
      <c r="O95" s="27">
        <f t="shared" si="3"/>
        <v>0</v>
      </c>
      <c r="P95" s="29">
        <f>P96</f>
        <v>0</v>
      </c>
      <c r="Q95" s="26">
        <f t="shared" si="4"/>
        <v>0</v>
      </c>
      <c r="R95" s="38"/>
      <c r="S95" s="26">
        <f t="shared" si="5"/>
        <v>0</v>
      </c>
      <c r="T95" s="38"/>
      <c r="U95" s="26">
        <f t="shared" si="6"/>
        <v>0</v>
      </c>
      <c r="V95" s="30">
        <f t="shared" si="18"/>
        <v>0</v>
      </c>
    </row>
    <row r="96" spans="1:22" ht="90.75" customHeight="1" hidden="1">
      <c r="A96" s="31"/>
      <c r="B96" s="40" t="s">
        <v>148</v>
      </c>
      <c r="C96" s="50" t="s">
        <v>37</v>
      </c>
      <c r="D96" s="50" t="s">
        <v>124</v>
      </c>
      <c r="E96" s="99" t="s">
        <v>149</v>
      </c>
      <c r="F96" s="50" t="s">
        <v>35</v>
      </c>
      <c r="G96" s="43">
        <v>0</v>
      </c>
      <c r="H96" s="44">
        <v>300</v>
      </c>
      <c r="I96" s="24">
        <f t="shared" si="9"/>
        <v>300</v>
      </c>
      <c r="J96" s="18">
        <v>0</v>
      </c>
      <c r="K96" s="18">
        <f t="shared" si="10"/>
        <v>300</v>
      </c>
      <c r="L96" s="18">
        <v>0</v>
      </c>
      <c r="M96" s="26">
        <f t="shared" si="11"/>
        <v>300</v>
      </c>
      <c r="N96" s="18">
        <v>-300</v>
      </c>
      <c r="O96" s="27">
        <f t="shared" si="3"/>
        <v>0</v>
      </c>
      <c r="P96" s="29"/>
      <c r="Q96" s="26">
        <f t="shared" si="4"/>
        <v>0</v>
      </c>
      <c r="R96" s="38"/>
      <c r="S96" s="26">
        <f t="shared" si="5"/>
        <v>0</v>
      </c>
      <c r="T96" s="38"/>
      <c r="U96" s="26">
        <f t="shared" si="6"/>
        <v>0</v>
      </c>
      <c r="V96" s="30">
        <f t="shared" si="18"/>
        <v>0</v>
      </c>
    </row>
    <row r="97" spans="1:22" ht="23.25" customHeight="1" hidden="1">
      <c r="A97" s="31"/>
      <c r="B97" s="63" t="s">
        <v>38</v>
      </c>
      <c r="C97" s="50" t="s">
        <v>37</v>
      </c>
      <c r="D97" s="50" t="s">
        <v>124</v>
      </c>
      <c r="E97" s="51" t="s">
        <v>25</v>
      </c>
      <c r="F97" s="50"/>
      <c r="G97" s="43">
        <f>G98</f>
        <v>345</v>
      </c>
      <c r="H97" s="44">
        <f>H98</f>
        <v>-300</v>
      </c>
      <c r="I97" s="24">
        <f t="shared" si="9"/>
        <v>45</v>
      </c>
      <c r="J97" s="18">
        <f>J98</f>
        <v>-45</v>
      </c>
      <c r="K97" s="18">
        <f t="shared" si="10"/>
        <v>0</v>
      </c>
      <c r="L97" s="18">
        <f>L98</f>
        <v>0</v>
      </c>
      <c r="M97" s="26">
        <f t="shared" si="11"/>
        <v>0</v>
      </c>
      <c r="N97" s="18">
        <f>N98</f>
        <v>0</v>
      </c>
      <c r="O97" s="27">
        <f t="shared" si="3"/>
        <v>0</v>
      </c>
      <c r="P97" s="29">
        <f>P98</f>
        <v>0</v>
      </c>
      <c r="Q97" s="26">
        <f t="shared" si="4"/>
        <v>0</v>
      </c>
      <c r="R97" s="38"/>
      <c r="S97" s="26">
        <f t="shared" si="5"/>
        <v>0</v>
      </c>
      <c r="T97" s="38"/>
      <c r="U97" s="26">
        <f t="shared" si="6"/>
        <v>0</v>
      </c>
      <c r="V97" s="30">
        <f t="shared" si="18"/>
        <v>0</v>
      </c>
    </row>
    <row r="98" spans="1:22" ht="23.25" customHeight="1" hidden="1">
      <c r="A98" s="31"/>
      <c r="B98" s="63" t="s">
        <v>26</v>
      </c>
      <c r="C98" s="50" t="s">
        <v>37</v>
      </c>
      <c r="D98" s="50" t="s">
        <v>124</v>
      </c>
      <c r="E98" s="51" t="s">
        <v>27</v>
      </c>
      <c r="F98" s="50"/>
      <c r="G98" s="43">
        <f>G99+G100</f>
        <v>345</v>
      </c>
      <c r="H98" s="44">
        <f>H99+H100</f>
        <v>-300</v>
      </c>
      <c r="I98" s="24">
        <f t="shared" si="9"/>
        <v>45</v>
      </c>
      <c r="J98" s="18">
        <f>J99+J100</f>
        <v>-45</v>
      </c>
      <c r="K98" s="18">
        <f t="shared" si="10"/>
        <v>0</v>
      </c>
      <c r="L98" s="18">
        <f>L99+L100</f>
        <v>0</v>
      </c>
      <c r="M98" s="26">
        <f t="shared" si="11"/>
        <v>0</v>
      </c>
      <c r="N98" s="18">
        <f>N99+N100</f>
        <v>0</v>
      </c>
      <c r="O98" s="27">
        <f t="shared" si="3"/>
        <v>0</v>
      </c>
      <c r="P98" s="29">
        <f>P99+P100</f>
        <v>0</v>
      </c>
      <c r="Q98" s="26">
        <f t="shared" si="4"/>
        <v>0</v>
      </c>
      <c r="R98" s="38"/>
      <c r="S98" s="26">
        <f t="shared" si="5"/>
        <v>0</v>
      </c>
      <c r="T98" s="38"/>
      <c r="U98" s="26">
        <f t="shared" si="6"/>
        <v>0</v>
      </c>
      <c r="V98" s="30">
        <f t="shared" si="18"/>
        <v>0</v>
      </c>
    </row>
    <row r="99" spans="1:22" ht="149.25" customHeight="1" hidden="1">
      <c r="A99" s="31"/>
      <c r="B99" s="40" t="s">
        <v>150</v>
      </c>
      <c r="C99" s="50" t="s">
        <v>37</v>
      </c>
      <c r="D99" s="50" t="s">
        <v>124</v>
      </c>
      <c r="E99" s="51" t="s">
        <v>151</v>
      </c>
      <c r="F99" s="50" t="s">
        <v>35</v>
      </c>
      <c r="G99" s="43">
        <v>300</v>
      </c>
      <c r="H99" s="44">
        <v>-300</v>
      </c>
      <c r="I99" s="24">
        <f t="shared" si="9"/>
        <v>0</v>
      </c>
      <c r="J99" s="18">
        <v>0</v>
      </c>
      <c r="K99" s="18">
        <f t="shared" si="10"/>
        <v>0</v>
      </c>
      <c r="L99" s="18">
        <v>0</v>
      </c>
      <c r="M99" s="26">
        <f t="shared" si="11"/>
        <v>0</v>
      </c>
      <c r="N99" s="18">
        <v>0</v>
      </c>
      <c r="O99" s="27">
        <f t="shared" si="3"/>
        <v>0</v>
      </c>
      <c r="P99" s="29"/>
      <c r="Q99" s="26">
        <f t="shared" si="4"/>
        <v>0</v>
      </c>
      <c r="R99" s="38"/>
      <c r="S99" s="26">
        <f t="shared" si="5"/>
        <v>0</v>
      </c>
      <c r="T99" s="38"/>
      <c r="U99" s="26">
        <f t="shared" si="6"/>
        <v>0</v>
      </c>
      <c r="V99" s="30">
        <f t="shared" si="18"/>
        <v>0</v>
      </c>
    </row>
    <row r="100" spans="1:22" ht="72.75" customHeight="1" hidden="1">
      <c r="A100" s="31"/>
      <c r="B100" s="83" t="s">
        <v>152</v>
      </c>
      <c r="C100" s="50" t="s">
        <v>37</v>
      </c>
      <c r="D100" s="50" t="s">
        <v>124</v>
      </c>
      <c r="E100" s="51" t="s">
        <v>153</v>
      </c>
      <c r="F100" s="50" t="s">
        <v>35</v>
      </c>
      <c r="G100" s="43">
        <v>45</v>
      </c>
      <c r="H100" s="44">
        <v>0</v>
      </c>
      <c r="I100" s="18">
        <f t="shared" si="9"/>
        <v>45</v>
      </c>
      <c r="J100" s="18">
        <v>-45</v>
      </c>
      <c r="K100" s="18">
        <f t="shared" si="10"/>
        <v>0</v>
      </c>
      <c r="L100" s="18">
        <v>0</v>
      </c>
      <c r="M100" s="26">
        <f t="shared" si="11"/>
        <v>0</v>
      </c>
      <c r="N100" s="18">
        <v>0</v>
      </c>
      <c r="O100" s="27">
        <f t="shared" si="3"/>
        <v>0</v>
      </c>
      <c r="P100" s="29"/>
      <c r="Q100" s="26">
        <f t="shared" si="4"/>
        <v>0</v>
      </c>
      <c r="R100" s="38"/>
      <c r="S100" s="26">
        <f t="shared" si="5"/>
        <v>0</v>
      </c>
      <c r="T100" s="38"/>
      <c r="U100" s="26">
        <f t="shared" si="6"/>
        <v>0</v>
      </c>
      <c r="V100" s="30">
        <f t="shared" si="18"/>
        <v>0</v>
      </c>
    </row>
    <row r="101" spans="1:22" ht="37.5" customHeight="1">
      <c r="A101" s="31"/>
      <c r="B101" s="32" t="s">
        <v>154</v>
      </c>
      <c r="C101" s="56" t="s">
        <v>37</v>
      </c>
      <c r="D101" s="56" t="s">
        <v>155</v>
      </c>
      <c r="E101" s="61"/>
      <c r="F101" s="56"/>
      <c r="G101" s="24">
        <f>G102+G105+G108+G111+G114+G117</f>
        <v>4748.5</v>
      </c>
      <c r="H101" s="36">
        <f>H117</f>
        <v>20</v>
      </c>
      <c r="I101" s="18">
        <f t="shared" si="9"/>
        <v>4768.5</v>
      </c>
      <c r="J101" s="24">
        <f>J102+J105+J108+J111</f>
        <v>100</v>
      </c>
      <c r="K101" s="18">
        <f t="shared" si="10"/>
        <v>4868.5</v>
      </c>
      <c r="L101" s="24">
        <f>L102+L105+L108+L111</f>
        <v>0</v>
      </c>
      <c r="M101" s="26">
        <f t="shared" si="11"/>
        <v>4868.5</v>
      </c>
      <c r="N101" s="24">
        <f>N102+N105+N108+N111</f>
        <v>0</v>
      </c>
      <c r="O101" s="27">
        <f t="shared" si="3"/>
        <v>4868.5</v>
      </c>
      <c r="P101" s="62">
        <f>P102+P105+P108+P111+P114+P117</f>
        <v>0</v>
      </c>
      <c r="Q101" s="26">
        <f t="shared" si="4"/>
        <v>4868.5</v>
      </c>
      <c r="R101" s="38"/>
      <c r="S101" s="26">
        <f t="shared" si="5"/>
        <v>4868.5</v>
      </c>
      <c r="T101" s="38"/>
      <c r="U101" s="26">
        <f t="shared" si="6"/>
        <v>4868.5</v>
      </c>
      <c r="V101" s="30">
        <f>V102+V105+V108+V111+V114+V117</f>
        <v>4678.5</v>
      </c>
    </row>
    <row r="102" spans="1:22" ht="84.75" customHeight="1">
      <c r="A102" s="31"/>
      <c r="B102" s="32" t="s">
        <v>156</v>
      </c>
      <c r="C102" s="56" t="s">
        <v>37</v>
      </c>
      <c r="D102" s="56" t="s">
        <v>157</v>
      </c>
      <c r="E102" s="61" t="s">
        <v>158</v>
      </c>
      <c r="F102" s="56"/>
      <c r="G102" s="24">
        <f>G103</f>
        <v>50</v>
      </c>
      <c r="H102" s="36">
        <f>H103</f>
        <v>0</v>
      </c>
      <c r="I102" s="18">
        <f t="shared" si="9"/>
        <v>50</v>
      </c>
      <c r="J102" s="18">
        <f>J103</f>
        <v>0</v>
      </c>
      <c r="K102" s="18">
        <f t="shared" si="10"/>
        <v>50</v>
      </c>
      <c r="L102" s="18">
        <f>L103</f>
        <v>0</v>
      </c>
      <c r="M102" s="26">
        <f t="shared" si="11"/>
        <v>50</v>
      </c>
      <c r="N102" s="18">
        <f>N103</f>
        <v>0</v>
      </c>
      <c r="O102" s="27">
        <f t="shared" si="3"/>
        <v>50</v>
      </c>
      <c r="P102" s="62">
        <f>P103</f>
        <v>-19.5</v>
      </c>
      <c r="Q102" s="26">
        <f t="shared" si="4"/>
        <v>30.5</v>
      </c>
      <c r="R102" s="38"/>
      <c r="S102" s="26">
        <f t="shared" si="5"/>
        <v>30.5</v>
      </c>
      <c r="T102" s="38"/>
      <c r="U102" s="26">
        <f t="shared" si="6"/>
        <v>30.5</v>
      </c>
      <c r="V102" s="30">
        <f aca="true" t="shared" si="19" ref="V102:V116">T102+U102</f>
        <v>30.5</v>
      </c>
    </row>
    <row r="103" spans="1:22" ht="34.5" customHeight="1">
      <c r="A103" s="31"/>
      <c r="B103" s="63" t="s">
        <v>159</v>
      </c>
      <c r="C103" s="50" t="s">
        <v>37</v>
      </c>
      <c r="D103" s="50" t="s">
        <v>155</v>
      </c>
      <c r="E103" s="51" t="s">
        <v>160</v>
      </c>
      <c r="F103" s="50"/>
      <c r="G103" s="43">
        <f>G104</f>
        <v>50</v>
      </c>
      <c r="H103" s="44">
        <f>H104</f>
        <v>0</v>
      </c>
      <c r="I103" s="18">
        <f t="shared" si="9"/>
        <v>50</v>
      </c>
      <c r="J103" s="18">
        <f>J104</f>
        <v>0</v>
      </c>
      <c r="K103" s="18">
        <f t="shared" si="10"/>
        <v>50</v>
      </c>
      <c r="L103" s="18">
        <f>L104</f>
        <v>0</v>
      </c>
      <c r="M103" s="26">
        <f t="shared" si="11"/>
        <v>50</v>
      </c>
      <c r="N103" s="18">
        <f>N104</f>
        <v>0</v>
      </c>
      <c r="O103" s="27">
        <f t="shared" si="3"/>
        <v>50</v>
      </c>
      <c r="P103" s="62">
        <f>P104</f>
        <v>-19.5</v>
      </c>
      <c r="Q103" s="26">
        <f t="shared" si="4"/>
        <v>30.5</v>
      </c>
      <c r="R103" s="38"/>
      <c r="S103" s="26">
        <f t="shared" si="5"/>
        <v>30.5</v>
      </c>
      <c r="T103" s="38"/>
      <c r="U103" s="26">
        <f t="shared" si="6"/>
        <v>30.5</v>
      </c>
      <c r="V103" s="30">
        <f t="shared" si="19"/>
        <v>30.5</v>
      </c>
    </row>
    <row r="104" spans="1:22" ht="51.75" customHeight="1">
      <c r="A104" s="31"/>
      <c r="B104" s="63" t="s">
        <v>161</v>
      </c>
      <c r="C104" s="50" t="s">
        <v>37</v>
      </c>
      <c r="D104" s="50" t="s">
        <v>155</v>
      </c>
      <c r="E104" s="51" t="s">
        <v>162</v>
      </c>
      <c r="F104" s="50" t="s">
        <v>35</v>
      </c>
      <c r="G104" s="43">
        <v>50</v>
      </c>
      <c r="H104" s="44">
        <v>0</v>
      </c>
      <c r="I104" s="18">
        <f t="shared" si="9"/>
        <v>50</v>
      </c>
      <c r="J104" s="18">
        <v>0</v>
      </c>
      <c r="K104" s="18">
        <f t="shared" si="10"/>
        <v>50</v>
      </c>
      <c r="L104" s="18">
        <v>0</v>
      </c>
      <c r="M104" s="26">
        <f t="shared" si="11"/>
        <v>50</v>
      </c>
      <c r="N104" s="18">
        <v>0</v>
      </c>
      <c r="O104" s="27">
        <f t="shared" si="3"/>
        <v>50</v>
      </c>
      <c r="P104" s="62">
        <v>-19.5</v>
      </c>
      <c r="Q104" s="26">
        <f t="shared" si="4"/>
        <v>30.5</v>
      </c>
      <c r="R104" s="38"/>
      <c r="S104" s="26">
        <f t="shared" si="5"/>
        <v>30.5</v>
      </c>
      <c r="T104" s="38"/>
      <c r="U104" s="26">
        <f t="shared" si="6"/>
        <v>30.5</v>
      </c>
      <c r="V104" s="30">
        <f t="shared" si="19"/>
        <v>30.5</v>
      </c>
    </row>
    <row r="105" spans="1:22" ht="114" customHeight="1">
      <c r="A105" s="31"/>
      <c r="B105" s="32" t="s">
        <v>163</v>
      </c>
      <c r="C105" s="56" t="s">
        <v>37</v>
      </c>
      <c r="D105" s="56" t="s">
        <v>155</v>
      </c>
      <c r="E105" s="67" t="s">
        <v>124</v>
      </c>
      <c r="F105" s="68"/>
      <c r="G105" s="24">
        <f>G106</f>
        <v>50</v>
      </c>
      <c r="H105" s="36">
        <f>H106</f>
        <v>0</v>
      </c>
      <c r="I105" s="18">
        <f t="shared" si="9"/>
        <v>50</v>
      </c>
      <c r="J105" s="18">
        <f>J106</f>
        <v>0</v>
      </c>
      <c r="K105" s="18">
        <f t="shared" si="10"/>
        <v>50</v>
      </c>
      <c r="L105" s="18">
        <f>L106</f>
        <v>0</v>
      </c>
      <c r="M105" s="26">
        <f t="shared" si="11"/>
        <v>50</v>
      </c>
      <c r="N105" s="18">
        <f>N106</f>
        <v>0</v>
      </c>
      <c r="O105" s="27">
        <f t="shared" si="3"/>
        <v>50</v>
      </c>
      <c r="P105" s="62">
        <f>P106</f>
        <v>-19</v>
      </c>
      <c r="Q105" s="26">
        <f t="shared" si="4"/>
        <v>31</v>
      </c>
      <c r="R105" s="38"/>
      <c r="S105" s="26">
        <f t="shared" si="5"/>
        <v>31</v>
      </c>
      <c r="T105" s="38"/>
      <c r="U105" s="26">
        <f t="shared" si="6"/>
        <v>31</v>
      </c>
      <c r="V105" s="30">
        <f t="shared" si="19"/>
        <v>31</v>
      </c>
    </row>
    <row r="106" spans="1:22" ht="42" customHeight="1">
      <c r="A106" s="31"/>
      <c r="B106" s="63" t="s">
        <v>164</v>
      </c>
      <c r="C106" s="50" t="s">
        <v>37</v>
      </c>
      <c r="D106" s="50" t="s">
        <v>155</v>
      </c>
      <c r="E106" s="99" t="s">
        <v>165</v>
      </c>
      <c r="F106" s="68"/>
      <c r="G106" s="43">
        <f>G107</f>
        <v>50</v>
      </c>
      <c r="H106" s="44">
        <f>H107</f>
        <v>0</v>
      </c>
      <c r="I106" s="18">
        <f t="shared" si="9"/>
        <v>50</v>
      </c>
      <c r="J106" s="18">
        <f>J107</f>
        <v>0</v>
      </c>
      <c r="K106" s="18">
        <f t="shared" si="10"/>
        <v>50</v>
      </c>
      <c r="L106" s="18">
        <f>L107</f>
        <v>0</v>
      </c>
      <c r="M106" s="26">
        <f t="shared" si="11"/>
        <v>50</v>
      </c>
      <c r="N106" s="18">
        <f>N107</f>
        <v>0</v>
      </c>
      <c r="O106" s="27">
        <f t="shared" si="3"/>
        <v>50</v>
      </c>
      <c r="P106" s="62">
        <f>P107</f>
        <v>-19</v>
      </c>
      <c r="Q106" s="26">
        <f t="shared" si="4"/>
        <v>31</v>
      </c>
      <c r="R106" s="38"/>
      <c r="S106" s="26">
        <f t="shared" si="5"/>
        <v>31</v>
      </c>
      <c r="T106" s="38"/>
      <c r="U106" s="26">
        <f t="shared" si="6"/>
        <v>31</v>
      </c>
      <c r="V106" s="30">
        <f t="shared" si="19"/>
        <v>31</v>
      </c>
    </row>
    <row r="107" spans="1:22" ht="56.25" customHeight="1">
      <c r="A107" s="31"/>
      <c r="B107" s="63" t="s">
        <v>62</v>
      </c>
      <c r="C107" s="50" t="s">
        <v>37</v>
      </c>
      <c r="D107" s="50" t="s">
        <v>155</v>
      </c>
      <c r="E107" s="99" t="s">
        <v>166</v>
      </c>
      <c r="F107" s="68" t="s">
        <v>35</v>
      </c>
      <c r="G107" s="43">
        <f>50</f>
        <v>50</v>
      </c>
      <c r="H107" s="44">
        <v>0</v>
      </c>
      <c r="I107" s="18">
        <f t="shared" si="9"/>
        <v>50</v>
      </c>
      <c r="J107" s="18">
        <v>0</v>
      </c>
      <c r="K107" s="18">
        <f t="shared" si="10"/>
        <v>50</v>
      </c>
      <c r="L107" s="18">
        <v>0</v>
      </c>
      <c r="M107" s="26">
        <f t="shared" si="11"/>
        <v>50</v>
      </c>
      <c r="N107" s="18">
        <v>0</v>
      </c>
      <c r="O107" s="27">
        <f t="shared" si="3"/>
        <v>50</v>
      </c>
      <c r="P107" s="62">
        <v>-19</v>
      </c>
      <c r="Q107" s="26">
        <f t="shared" si="4"/>
        <v>31</v>
      </c>
      <c r="R107" s="38"/>
      <c r="S107" s="26">
        <f t="shared" si="5"/>
        <v>31</v>
      </c>
      <c r="T107" s="38"/>
      <c r="U107" s="26">
        <f t="shared" si="6"/>
        <v>31</v>
      </c>
      <c r="V107" s="30">
        <f t="shared" si="19"/>
        <v>31</v>
      </c>
    </row>
    <row r="108" spans="1:22" ht="132" customHeight="1">
      <c r="A108" s="31"/>
      <c r="B108" s="32" t="s">
        <v>167</v>
      </c>
      <c r="C108" s="56" t="s">
        <v>37</v>
      </c>
      <c r="D108" s="56" t="s">
        <v>155</v>
      </c>
      <c r="E108" s="61" t="s">
        <v>94</v>
      </c>
      <c r="F108" s="56"/>
      <c r="G108" s="24">
        <f>G109</f>
        <v>60</v>
      </c>
      <c r="H108" s="36">
        <f>H109</f>
        <v>0</v>
      </c>
      <c r="I108" s="18">
        <f t="shared" si="9"/>
        <v>60</v>
      </c>
      <c r="J108" s="18">
        <v>100</v>
      </c>
      <c r="K108" s="18">
        <f t="shared" si="10"/>
        <v>160</v>
      </c>
      <c r="L108" s="18">
        <f>L109</f>
        <v>0</v>
      </c>
      <c r="M108" s="26">
        <f t="shared" si="11"/>
        <v>160</v>
      </c>
      <c r="N108" s="18">
        <f>N109</f>
        <v>0</v>
      </c>
      <c r="O108" s="27">
        <f t="shared" si="3"/>
        <v>160</v>
      </c>
      <c r="P108" s="62">
        <f>P109</f>
        <v>-7.5</v>
      </c>
      <c r="Q108" s="26">
        <f t="shared" si="4"/>
        <v>152.5</v>
      </c>
      <c r="R108" s="38"/>
      <c r="S108" s="26">
        <f t="shared" si="5"/>
        <v>152.5</v>
      </c>
      <c r="T108" s="38"/>
      <c r="U108" s="26">
        <f t="shared" si="6"/>
        <v>152.5</v>
      </c>
      <c r="V108" s="30">
        <f t="shared" si="19"/>
        <v>152.5</v>
      </c>
    </row>
    <row r="109" spans="1:22" ht="39.75" customHeight="1">
      <c r="A109" s="31"/>
      <c r="B109" s="63" t="s">
        <v>168</v>
      </c>
      <c r="C109" s="50" t="s">
        <v>37</v>
      </c>
      <c r="D109" s="50" t="s">
        <v>155</v>
      </c>
      <c r="E109" s="51" t="s">
        <v>169</v>
      </c>
      <c r="F109" s="50"/>
      <c r="G109" s="43">
        <f>G110</f>
        <v>60</v>
      </c>
      <c r="H109" s="44">
        <f>H110</f>
        <v>0</v>
      </c>
      <c r="I109" s="18">
        <f t="shared" si="9"/>
        <v>60</v>
      </c>
      <c r="J109" s="18">
        <v>100</v>
      </c>
      <c r="K109" s="18">
        <f t="shared" si="10"/>
        <v>160</v>
      </c>
      <c r="L109" s="18">
        <f>L110</f>
        <v>0</v>
      </c>
      <c r="M109" s="26">
        <f t="shared" si="11"/>
        <v>160</v>
      </c>
      <c r="N109" s="18">
        <f>N110</f>
        <v>0</v>
      </c>
      <c r="O109" s="27">
        <f t="shared" si="3"/>
        <v>160</v>
      </c>
      <c r="P109" s="62">
        <f>P110</f>
        <v>-7.5</v>
      </c>
      <c r="Q109" s="26">
        <f t="shared" si="4"/>
        <v>152.5</v>
      </c>
      <c r="R109" s="38"/>
      <c r="S109" s="26">
        <f t="shared" si="5"/>
        <v>152.5</v>
      </c>
      <c r="T109" s="38"/>
      <c r="U109" s="26">
        <f t="shared" si="6"/>
        <v>152.5</v>
      </c>
      <c r="V109" s="30">
        <f t="shared" si="19"/>
        <v>152.5</v>
      </c>
    </row>
    <row r="110" spans="1:22" ht="55.5" customHeight="1">
      <c r="A110" s="31"/>
      <c r="B110" s="63" t="s">
        <v>62</v>
      </c>
      <c r="C110" s="50" t="s">
        <v>37</v>
      </c>
      <c r="D110" s="50" t="s">
        <v>155</v>
      </c>
      <c r="E110" s="51" t="s">
        <v>170</v>
      </c>
      <c r="F110" s="50" t="s">
        <v>35</v>
      </c>
      <c r="G110" s="43">
        <f>60</f>
        <v>60</v>
      </c>
      <c r="H110" s="44">
        <v>0</v>
      </c>
      <c r="I110" s="18">
        <f t="shared" si="9"/>
        <v>60</v>
      </c>
      <c r="J110" s="18">
        <v>100</v>
      </c>
      <c r="K110" s="18">
        <f t="shared" si="10"/>
        <v>160</v>
      </c>
      <c r="L110" s="18">
        <v>0</v>
      </c>
      <c r="M110" s="26">
        <f t="shared" si="11"/>
        <v>160</v>
      </c>
      <c r="N110" s="18">
        <v>0</v>
      </c>
      <c r="O110" s="27">
        <f t="shared" si="3"/>
        <v>160</v>
      </c>
      <c r="P110" s="62">
        <v>-7.5</v>
      </c>
      <c r="Q110" s="26">
        <f t="shared" si="4"/>
        <v>152.5</v>
      </c>
      <c r="R110" s="38"/>
      <c r="S110" s="26">
        <f t="shared" si="5"/>
        <v>152.5</v>
      </c>
      <c r="T110" s="38"/>
      <c r="U110" s="26">
        <f t="shared" si="6"/>
        <v>152.5</v>
      </c>
      <c r="V110" s="30">
        <f t="shared" si="19"/>
        <v>152.5</v>
      </c>
    </row>
    <row r="111" spans="1:22" ht="69.75" customHeight="1">
      <c r="A111" s="31"/>
      <c r="B111" s="32" t="s">
        <v>171</v>
      </c>
      <c r="C111" s="56" t="s">
        <v>37</v>
      </c>
      <c r="D111" s="56" t="s">
        <v>155</v>
      </c>
      <c r="E111" s="61" t="s">
        <v>53</v>
      </c>
      <c r="F111" s="50"/>
      <c r="G111" s="24">
        <f>G112</f>
        <v>10</v>
      </c>
      <c r="H111" s="36">
        <f>H112</f>
        <v>0</v>
      </c>
      <c r="I111" s="18">
        <f t="shared" si="9"/>
        <v>10</v>
      </c>
      <c r="J111" s="18">
        <f>J112</f>
        <v>0</v>
      </c>
      <c r="K111" s="18">
        <f t="shared" si="10"/>
        <v>10</v>
      </c>
      <c r="L111" s="18">
        <f>L112</f>
        <v>0</v>
      </c>
      <c r="M111" s="26">
        <f t="shared" si="11"/>
        <v>10</v>
      </c>
      <c r="N111" s="18">
        <f>N112</f>
        <v>0</v>
      </c>
      <c r="O111" s="27">
        <f t="shared" si="3"/>
        <v>10</v>
      </c>
      <c r="P111" s="62">
        <f>P112</f>
        <v>-1</v>
      </c>
      <c r="Q111" s="26">
        <f t="shared" si="4"/>
        <v>9</v>
      </c>
      <c r="R111" s="38"/>
      <c r="S111" s="26">
        <f t="shared" si="5"/>
        <v>9</v>
      </c>
      <c r="T111" s="38"/>
      <c r="U111" s="26">
        <f t="shared" si="6"/>
        <v>9</v>
      </c>
      <c r="V111" s="30">
        <f t="shared" si="19"/>
        <v>9</v>
      </c>
    </row>
    <row r="112" spans="1:22" ht="42.75" customHeight="1">
      <c r="A112" s="31"/>
      <c r="B112" s="63" t="s">
        <v>172</v>
      </c>
      <c r="C112" s="50" t="s">
        <v>37</v>
      </c>
      <c r="D112" s="50" t="s">
        <v>155</v>
      </c>
      <c r="E112" s="51" t="s">
        <v>173</v>
      </c>
      <c r="F112" s="50"/>
      <c r="G112" s="43">
        <f>G113</f>
        <v>10</v>
      </c>
      <c r="H112" s="44">
        <f>H113</f>
        <v>0</v>
      </c>
      <c r="I112" s="18">
        <f t="shared" si="9"/>
        <v>10</v>
      </c>
      <c r="J112" s="18">
        <f>J113</f>
        <v>0</v>
      </c>
      <c r="K112" s="18">
        <f t="shared" si="10"/>
        <v>10</v>
      </c>
      <c r="L112" s="18">
        <f>L113</f>
        <v>0</v>
      </c>
      <c r="M112" s="26">
        <f t="shared" si="11"/>
        <v>10</v>
      </c>
      <c r="N112" s="18">
        <f>N113</f>
        <v>0</v>
      </c>
      <c r="O112" s="27">
        <f t="shared" si="3"/>
        <v>10</v>
      </c>
      <c r="P112" s="62">
        <f>P113</f>
        <v>-1</v>
      </c>
      <c r="Q112" s="26">
        <f t="shared" si="4"/>
        <v>9</v>
      </c>
      <c r="R112" s="38"/>
      <c r="S112" s="26">
        <f t="shared" si="5"/>
        <v>9</v>
      </c>
      <c r="T112" s="38"/>
      <c r="U112" s="26">
        <f t="shared" si="6"/>
        <v>9</v>
      </c>
      <c r="V112" s="30">
        <f t="shared" si="19"/>
        <v>9</v>
      </c>
    </row>
    <row r="113" spans="1:22" ht="57" customHeight="1">
      <c r="A113" s="31"/>
      <c r="B113" s="63" t="s">
        <v>62</v>
      </c>
      <c r="C113" s="50" t="s">
        <v>37</v>
      </c>
      <c r="D113" s="50" t="s">
        <v>155</v>
      </c>
      <c r="E113" s="51" t="s">
        <v>174</v>
      </c>
      <c r="F113" s="50" t="s">
        <v>35</v>
      </c>
      <c r="G113" s="43">
        <f>10</f>
        <v>10</v>
      </c>
      <c r="H113" s="44">
        <v>0</v>
      </c>
      <c r="I113" s="18">
        <f t="shared" si="9"/>
        <v>10</v>
      </c>
      <c r="J113" s="18">
        <v>0</v>
      </c>
      <c r="K113" s="18">
        <f t="shared" si="10"/>
        <v>10</v>
      </c>
      <c r="L113" s="18">
        <v>0</v>
      </c>
      <c r="M113" s="26">
        <f t="shared" si="11"/>
        <v>10</v>
      </c>
      <c r="N113" s="18">
        <v>0</v>
      </c>
      <c r="O113" s="27">
        <f t="shared" si="3"/>
        <v>10</v>
      </c>
      <c r="P113" s="62">
        <v>-1</v>
      </c>
      <c r="Q113" s="26">
        <f t="shared" si="4"/>
        <v>9</v>
      </c>
      <c r="R113" s="38"/>
      <c r="S113" s="26">
        <f t="shared" si="5"/>
        <v>9</v>
      </c>
      <c r="T113" s="38"/>
      <c r="U113" s="26">
        <f t="shared" si="6"/>
        <v>9</v>
      </c>
      <c r="V113" s="30">
        <f t="shared" si="19"/>
        <v>9</v>
      </c>
    </row>
    <row r="114" spans="1:22" ht="94.5">
      <c r="A114" s="31"/>
      <c r="B114" s="32" t="s">
        <v>67</v>
      </c>
      <c r="C114" s="56" t="s">
        <v>37</v>
      </c>
      <c r="D114" s="56" t="s">
        <v>155</v>
      </c>
      <c r="E114" s="61" t="s">
        <v>23</v>
      </c>
      <c r="F114" s="50"/>
      <c r="G114" s="24">
        <f>G115</f>
        <v>1078.5</v>
      </c>
      <c r="H114" s="36">
        <f>H115</f>
        <v>0</v>
      </c>
      <c r="I114" s="18">
        <f t="shared" si="9"/>
        <v>1078.5</v>
      </c>
      <c r="J114" s="18">
        <f>J115</f>
        <v>0</v>
      </c>
      <c r="K114" s="18">
        <f t="shared" si="10"/>
        <v>1078.5</v>
      </c>
      <c r="L114" s="18">
        <f>L115</f>
        <v>0</v>
      </c>
      <c r="M114" s="26">
        <f t="shared" si="11"/>
        <v>1078.5</v>
      </c>
      <c r="N114" s="18">
        <f>N115</f>
        <v>0</v>
      </c>
      <c r="O114" s="27">
        <f t="shared" si="3"/>
        <v>1078.5</v>
      </c>
      <c r="P114" s="30">
        <f>P115</f>
        <v>47</v>
      </c>
      <c r="Q114" s="26">
        <f t="shared" si="4"/>
        <v>1125.5</v>
      </c>
      <c r="R114" s="38"/>
      <c r="S114" s="26">
        <f t="shared" si="5"/>
        <v>1125.5</v>
      </c>
      <c r="T114" s="38"/>
      <c r="U114" s="26">
        <f t="shared" si="6"/>
        <v>1125.5</v>
      </c>
      <c r="V114" s="30">
        <f t="shared" si="19"/>
        <v>1125.5</v>
      </c>
    </row>
    <row r="115" spans="1:22" ht="36.75" customHeight="1">
      <c r="A115" s="31"/>
      <c r="B115" s="46" t="s">
        <v>175</v>
      </c>
      <c r="C115" s="50" t="s">
        <v>37</v>
      </c>
      <c r="D115" s="50" t="s">
        <v>155</v>
      </c>
      <c r="E115" s="51" t="s">
        <v>69</v>
      </c>
      <c r="F115" s="50"/>
      <c r="G115" s="43">
        <f>G116</f>
        <v>1078.5</v>
      </c>
      <c r="H115" s="44">
        <f>H116</f>
        <v>0</v>
      </c>
      <c r="I115" s="18">
        <f t="shared" si="9"/>
        <v>1078.5</v>
      </c>
      <c r="J115" s="18">
        <f>J116</f>
        <v>0</v>
      </c>
      <c r="K115" s="18">
        <f t="shared" si="10"/>
        <v>1078.5</v>
      </c>
      <c r="L115" s="18">
        <f>L116</f>
        <v>0</v>
      </c>
      <c r="M115" s="26">
        <f t="shared" si="11"/>
        <v>1078.5</v>
      </c>
      <c r="N115" s="18">
        <f>N116</f>
        <v>0</v>
      </c>
      <c r="O115" s="27">
        <f t="shared" si="3"/>
        <v>1078.5</v>
      </c>
      <c r="P115" s="30">
        <f>P116</f>
        <v>47</v>
      </c>
      <c r="Q115" s="26">
        <f t="shared" si="4"/>
        <v>1125.5</v>
      </c>
      <c r="R115" s="38"/>
      <c r="S115" s="26">
        <f t="shared" si="5"/>
        <v>1125.5</v>
      </c>
      <c r="T115" s="38"/>
      <c r="U115" s="26">
        <f t="shared" si="6"/>
        <v>1125.5</v>
      </c>
      <c r="V115" s="30">
        <f t="shared" si="19"/>
        <v>1125.5</v>
      </c>
    </row>
    <row r="116" spans="1:22" ht="141.75">
      <c r="A116" s="31"/>
      <c r="B116" s="46" t="s">
        <v>70</v>
      </c>
      <c r="C116" s="50" t="s">
        <v>37</v>
      </c>
      <c r="D116" s="50" t="s">
        <v>155</v>
      </c>
      <c r="E116" s="51" t="s">
        <v>71</v>
      </c>
      <c r="F116" s="50" t="s">
        <v>30</v>
      </c>
      <c r="G116" s="43">
        <v>1078.5</v>
      </c>
      <c r="H116" s="44">
        <v>0</v>
      </c>
      <c r="I116" s="18">
        <f t="shared" si="9"/>
        <v>1078.5</v>
      </c>
      <c r="J116" s="18">
        <v>0</v>
      </c>
      <c r="K116" s="18">
        <f t="shared" si="10"/>
        <v>1078.5</v>
      </c>
      <c r="L116" s="18">
        <v>0</v>
      </c>
      <c r="M116" s="26">
        <f t="shared" si="11"/>
        <v>1078.5</v>
      </c>
      <c r="N116" s="18">
        <v>0</v>
      </c>
      <c r="O116" s="27">
        <f t="shared" si="3"/>
        <v>1078.5</v>
      </c>
      <c r="P116" s="30">
        <v>47</v>
      </c>
      <c r="Q116" s="26">
        <f t="shared" si="4"/>
        <v>1125.5</v>
      </c>
      <c r="R116" s="38"/>
      <c r="S116" s="26">
        <f t="shared" si="5"/>
        <v>1125.5</v>
      </c>
      <c r="T116" s="38"/>
      <c r="U116" s="26">
        <f t="shared" si="6"/>
        <v>1125.5</v>
      </c>
      <c r="V116" s="30">
        <f t="shared" si="19"/>
        <v>1125.5</v>
      </c>
    </row>
    <row r="117" spans="1:22" ht="47.25">
      <c r="A117" s="31"/>
      <c r="B117" s="32" t="s">
        <v>176</v>
      </c>
      <c r="C117" s="100" t="s">
        <v>37</v>
      </c>
      <c r="D117" s="100" t="s">
        <v>155</v>
      </c>
      <c r="E117" s="101" t="s">
        <v>177</v>
      </c>
      <c r="F117" s="100"/>
      <c r="G117" s="24">
        <f>G118</f>
        <v>3500</v>
      </c>
      <c r="H117" s="36">
        <f>H118</f>
        <v>20</v>
      </c>
      <c r="I117" s="24">
        <f t="shared" si="9"/>
        <v>3520</v>
      </c>
      <c r="J117" s="18">
        <v>0</v>
      </c>
      <c r="K117" s="18">
        <f t="shared" si="10"/>
        <v>3520</v>
      </c>
      <c r="L117" s="18">
        <v>0</v>
      </c>
      <c r="M117" s="26">
        <f t="shared" si="11"/>
        <v>3520</v>
      </c>
      <c r="N117" s="18">
        <v>0</v>
      </c>
      <c r="O117" s="27">
        <f t="shared" si="3"/>
        <v>3520</v>
      </c>
      <c r="P117" s="29">
        <f>P118</f>
        <v>0</v>
      </c>
      <c r="Q117" s="26">
        <f t="shared" si="4"/>
        <v>3520</v>
      </c>
      <c r="R117" s="38"/>
      <c r="S117" s="26">
        <f t="shared" si="5"/>
        <v>3520</v>
      </c>
      <c r="T117" s="38"/>
      <c r="U117" s="26">
        <f t="shared" si="6"/>
        <v>3520</v>
      </c>
      <c r="V117" s="30">
        <f>V118</f>
        <v>3330</v>
      </c>
    </row>
    <row r="118" spans="1:22" ht="47.25">
      <c r="A118" s="31"/>
      <c r="B118" s="46" t="s">
        <v>178</v>
      </c>
      <c r="C118" s="84" t="s">
        <v>37</v>
      </c>
      <c r="D118" s="84" t="s">
        <v>155</v>
      </c>
      <c r="E118" s="102" t="s">
        <v>179</v>
      </c>
      <c r="F118" s="84"/>
      <c r="G118" s="43">
        <f>G119</f>
        <v>3500</v>
      </c>
      <c r="H118" s="44">
        <f>H119</f>
        <v>20</v>
      </c>
      <c r="I118" s="24">
        <f t="shared" si="9"/>
        <v>3520</v>
      </c>
      <c r="J118" s="18">
        <v>0</v>
      </c>
      <c r="K118" s="18">
        <f t="shared" si="10"/>
        <v>3520</v>
      </c>
      <c r="L118" s="18">
        <v>0</v>
      </c>
      <c r="M118" s="26">
        <f t="shared" si="11"/>
        <v>3520</v>
      </c>
      <c r="N118" s="18">
        <v>0</v>
      </c>
      <c r="O118" s="27">
        <f t="shared" si="3"/>
        <v>3520</v>
      </c>
      <c r="P118" s="29">
        <f>P119</f>
        <v>0</v>
      </c>
      <c r="Q118" s="26">
        <f t="shared" si="4"/>
        <v>3520</v>
      </c>
      <c r="R118" s="38"/>
      <c r="S118" s="26">
        <f t="shared" si="5"/>
        <v>3520</v>
      </c>
      <c r="T118" s="38"/>
      <c r="U118" s="26">
        <f t="shared" si="6"/>
        <v>3520</v>
      </c>
      <c r="V118" s="30">
        <f>V119</f>
        <v>3330</v>
      </c>
    </row>
    <row r="119" spans="1:22" ht="47.25">
      <c r="A119" s="31"/>
      <c r="B119" s="46" t="s">
        <v>180</v>
      </c>
      <c r="C119" s="84" t="s">
        <v>37</v>
      </c>
      <c r="D119" s="84" t="s">
        <v>155</v>
      </c>
      <c r="E119" s="102" t="s">
        <v>181</v>
      </c>
      <c r="F119" s="84"/>
      <c r="G119" s="43">
        <f>G120</f>
        <v>3500</v>
      </c>
      <c r="H119" s="44">
        <f>H120+H122</f>
        <v>20</v>
      </c>
      <c r="I119" s="24">
        <f t="shared" si="9"/>
        <v>3520</v>
      </c>
      <c r="J119" s="18">
        <v>0</v>
      </c>
      <c r="K119" s="18">
        <f t="shared" si="10"/>
        <v>3520</v>
      </c>
      <c r="L119" s="18">
        <v>0</v>
      </c>
      <c r="M119" s="26">
        <f t="shared" si="11"/>
        <v>3520</v>
      </c>
      <c r="N119" s="18">
        <v>0</v>
      </c>
      <c r="O119" s="27">
        <f t="shared" si="3"/>
        <v>3520</v>
      </c>
      <c r="P119" s="29">
        <f>P120+P122</f>
        <v>0</v>
      </c>
      <c r="Q119" s="26">
        <f t="shared" si="4"/>
        <v>3520</v>
      </c>
      <c r="R119" s="38"/>
      <c r="S119" s="26">
        <f t="shared" si="5"/>
        <v>3520</v>
      </c>
      <c r="T119" s="38"/>
      <c r="U119" s="26">
        <f t="shared" si="6"/>
        <v>3520</v>
      </c>
      <c r="V119" s="30">
        <f>V120+V122</f>
        <v>3330</v>
      </c>
    </row>
    <row r="120" spans="1:22" ht="78.75">
      <c r="A120" s="31"/>
      <c r="B120" s="46" t="s">
        <v>182</v>
      </c>
      <c r="C120" s="84" t="s">
        <v>37</v>
      </c>
      <c r="D120" s="84" t="s">
        <v>155</v>
      </c>
      <c r="E120" s="103" t="s">
        <v>183</v>
      </c>
      <c r="F120" s="84" t="s">
        <v>35</v>
      </c>
      <c r="G120" s="43">
        <v>3500</v>
      </c>
      <c r="H120" s="44">
        <v>0</v>
      </c>
      <c r="I120" s="24">
        <f t="shared" si="9"/>
        <v>3500</v>
      </c>
      <c r="J120" s="24">
        <v>0</v>
      </c>
      <c r="K120" s="18">
        <f t="shared" si="10"/>
        <v>3500</v>
      </c>
      <c r="L120" s="24">
        <v>0</v>
      </c>
      <c r="M120" s="26">
        <f t="shared" si="11"/>
        <v>3500</v>
      </c>
      <c r="N120" s="24">
        <v>0</v>
      </c>
      <c r="O120" s="27">
        <f t="shared" si="3"/>
        <v>3500</v>
      </c>
      <c r="P120" s="29"/>
      <c r="Q120" s="26">
        <f t="shared" si="4"/>
        <v>3500</v>
      </c>
      <c r="R120" s="38"/>
      <c r="S120" s="26">
        <f t="shared" si="5"/>
        <v>3500</v>
      </c>
      <c r="T120" s="38"/>
      <c r="U120" s="26">
        <f t="shared" si="6"/>
        <v>3500</v>
      </c>
      <c r="V120" s="30">
        <v>3310</v>
      </c>
    </row>
    <row r="121" spans="1:22" ht="30.75" customHeight="1">
      <c r="A121" s="31"/>
      <c r="B121" s="114" t="s">
        <v>184</v>
      </c>
      <c r="C121" s="84" t="s">
        <v>37</v>
      </c>
      <c r="D121" s="84" t="s">
        <v>155</v>
      </c>
      <c r="E121" s="103" t="s">
        <v>183</v>
      </c>
      <c r="F121" s="84" t="s">
        <v>35</v>
      </c>
      <c r="G121" s="43">
        <v>665</v>
      </c>
      <c r="H121" s="44">
        <v>0</v>
      </c>
      <c r="I121" s="24">
        <f t="shared" si="9"/>
        <v>665</v>
      </c>
      <c r="J121" s="24">
        <v>0</v>
      </c>
      <c r="K121" s="18">
        <f t="shared" si="10"/>
        <v>665</v>
      </c>
      <c r="L121" s="24">
        <v>0</v>
      </c>
      <c r="M121" s="26">
        <f t="shared" si="11"/>
        <v>665</v>
      </c>
      <c r="N121" s="24">
        <v>0</v>
      </c>
      <c r="O121" s="27">
        <f t="shared" si="3"/>
        <v>665</v>
      </c>
      <c r="P121" s="29"/>
      <c r="Q121" s="26">
        <f t="shared" si="4"/>
        <v>665</v>
      </c>
      <c r="R121" s="38"/>
      <c r="S121" s="26">
        <f t="shared" si="5"/>
        <v>665</v>
      </c>
      <c r="T121" s="38"/>
      <c r="U121" s="26">
        <f t="shared" si="6"/>
        <v>665</v>
      </c>
      <c r="V121" s="30">
        <v>628.9</v>
      </c>
    </row>
    <row r="122" spans="1:22" ht="94.5">
      <c r="A122" s="31"/>
      <c r="B122" s="46" t="s">
        <v>185</v>
      </c>
      <c r="C122" s="104" t="s">
        <v>37</v>
      </c>
      <c r="D122" s="104" t="s">
        <v>155</v>
      </c>
      <c r="E122" s="103" t="s">
        <v>186</v>
      </c>
      <c r="F122" s="84" t="s">
        <v>35</v>
      </c>
      <c r="G122" s="43">
        <v>0</v>
      </c>
      <c r="H122" s="44">
        <v>20</v>
      </c>
      <c r="I122" s="24">
        <f t="shared" si="9"/>
        <v>20</v>
      </c>
      <c r="J122" s="18">
        <v>0</v>
      </c>
      <c r="K122" s="18">
        <f t="shared" si="10"/>
        <v>20</v>
      </c>
      <c r="L122" s="18">
        <v>0</v>
      </c>
      <c r="M122" s="26">
        <f t="shared" si="11"/>
        <v>20</v>
      </c>
      <c r="N122" s="18">
        <v>0</v>
      </c>
      <c r="O122" s="27">
        <f t="shared" si="3"/>
        <v>20</v>
      </c>
      <c r="P122" s="29"/>
      <c r="Q122" s="26">
        <f t="shared" si="4"/>
        <v>20</v>
      </c>
      <c r="R122" s="38"/>
      <c r="S122" s="26">
        <f t="shared" si="5"/>
        <v>20</v>
      </c>
      <c r="T122" s="38"/>
      <c r="U122" s="26">
        <f t="shared" si="6"/>
        <v>20</v>
      </c>
      <c r="V122" s="30">
        <f>T122+U122</f>
        <v>20</v>
      </c>
    </row>
    <row r="123" spans="1:22" ht="15.75">
      <c r="A123" s="31"/>
      <c r="B123" s="32" t="s">
        <v>187</v>
      </c>
      <c r="C123" s="56" t="s">
        <v>116</v>
      </c>
      <c r="D123" s="56"/>
      <c r="E123" s="51"/>
      <c r="F123" s="50"/>
      <c r="G123" s="24">
        <f>G124+G146+G168+G191</f>
        <v>119821.69000000002</v>
      </c>
      <c r="H123" s="25">
        <f>H124+H146+H168+H191</f>
        <v>3081.11698</v>
      </c>
      <c r="I123" s="18">
        <f>I124+I146+I168+I191</f>
        <v>122652.80698</v>
      </c>
      <c r="J123" s="18">
        <f>J124+J146+J168</f>
        <v>80514.21281999999</v>
      </c>
      <c r="K123" s="18">
        <f t="shared" si="10"/>
        <v>203167.01979999998</v>
      </c>
      <c r="L123" s="18">
        <f>L124+L146+L168</f>
        <v>200</v>
      </c>
      <c r="M123" s="26">
        <f t="shared" si="11"/>
        <v>203367.01979999998</v>
      </c>
      <c r="N123" s="18">
        <f>N124+N146+N168</f>
        <v>1627.82748</v>
      </c>
      <c r="O123" s="27">
        <f t="shared" si="3"/>
        <v>204994.84728</v>
      </c>
      <c r="P123" s="26">
        <f>P124+P146+P168+P191</f>
        <v>3813.26931</v>
      </c>
      <c r="Q123" s="26">
        <f t="shared" si="4"/>
        <v>208808.11659</v>
      </c>
      <c r="R123" s="28">
        <f>R124+R146+R168+R191</f>
        <v>108145.29999999999</v>
      </c>
      <c r="S123" s="26">
        <f t="shared" si="5"/>
        <v>316953.41659</v>
      </c>
      <c r="T123" s="29">
        <f>T124</f>
        <v>11540.08</v>
      </c>
      <c r="U123" s="26">
        <f t="shared" si="6"/>
        <v>328493.49659</v>
      </c>
      <c r="V123" s="30">
        <f>V124+V146+V168+V191</f>
        <v>210859.8</v>
      </c>
    </row>
    <row r="124" spans="1:22" ht="19.5" customHeight="1">
      <c r="A124" s="31"/>
      <c r="B124" s="32" t="s">
        <v>188</v>
      </c>
      <c r="C124" s="56" t="s">
        <v>116</v>
      </c>
      <c r="D124" s="56" t="s">
        <v>21</v>
      </c>
      <c r="E124" s="61"/>
      <c r="F124" s="56"/>
      <c r="G124" s="24">
        <f>G125+G143</f>
        <v>65160.100000000006</v>
      </c>
      <c r="H124" s="105">
        <f>H125+H143</f>
        <v>266.20000000000005</v>
      </c>
      <c r="I124" s="24">
        <f aca="true" t="shared" si="20" ref="I124:I139">G124+H124</f>
        <v>65426.3</v>
      </c>
      <c r="J124" s="18">
        <f>J125+J143</f>
        <v>79823.43082</v>
      </c>
      <c r="K124" s="18">
        <f t="shared" si="10"/>
        <v>145249.73082</v>
      </c>
      <c r="L124" s="18">
        <f>L125+L143</f>
        <v>0</v>
      </c>
      <c r="M124" s="26">
        <f t="shared" si="11"/>
        <v>145249.73082</v>
      </c>
      <c r="N124" s="18">
        <f>N125+N143</f>
        <v>0</v>
      </c>
      <c r="O124" s="27">
        <f t="shared" si="3"/>
        <v>145249.73082</v>
      </c>
      <c r="P124" s="26">
        <f>P125+P140+P143</f>
        <v>-28.756180000000015</v>
      </c>
      <c r="Q124" s="26">
        <f t="shared" si="4"/>
        <v>145220.97464</v>
      </c>
      <c r="R124" s="28">
        <f>R125</f>
        <v>108145.29999999999</v>
      </c>
      <c r="S124" s="26">
        <f t="shared" si="5"/>
        <v>253366.27464</v>
      </c>
      <c r="T124" s="29">
        <f>T165</f>
        <v>11540.08</v>
      </c>
      <c r="U124" s="26">
        <f t="shared" si="6"/>
        <v>264906.35464</v>
      </c>
      <c r="V124" s="30">
        <f>V125+V140</f>
        <v>143576.19999999998</v>
      </c>
    </row>
    <row r="125" spans="1:22" ht="84" customHeight="1">
      <c r="A125" s="31"/>
      <c r="B125" s="32" t="s">
        <v>189</v>
      </c>
      <c r="C125" s="100" t="s">
        <v>116</v>
      </c>
      <c r="D125" s="100" t="s">
        <v>21</v>
      </c>
      <c r="E125" s="101" t="s">
        <v>155</v>
      </c>
      <c r="F125" s="50"/>
      <c r="G125" s="24">
        <f>G126+G136</f>
        <v>64323.100000000006</v>
      </c>
      <c r="H125" s="36">
        <f>H126</f>
        <v>199.8</v>
      </c>
      <c r="I125" s="24">
        <f t="shared" si="20"/>
        <v>64522.90000000001</v>
      </c>
      <c r="J125" s="18">
        <f>J126+J136</f>
        <v>79823.43082</v>
      </c>
      <c r="K125" s="18">
        <f t="shared" si="10"/>
        <v>144346.33082</v>
      </c>
      <c r="L125" s="18">
        <f>L126+L136</f>
        <v>0</v>
      </c>
      <c r="M125" s="26">
        <f t="shared" si="11"/>
        <v>144346.33082</v>
      </c>
      <c r="N125" s="18">
        <f>N126+N136</f>
        <v>0</v>
      </c>
      <c r="O125" s="27">
        <f t="shared" si="3"/>
        <v>144346.33082</v>
      </c>
      <c r="P125" s="29"/>
      <c r="Q125" s="26">
        <f t="shared" si="4"/>
        <v>144346.33082</v>
      </c>
      <c r="R125" s="106">
        <f>R126</f>
        <v>108145.29999999999</v>
      </c>
      <c r="S125" s="26">
        <f t="shared" si="5"/>
        <v>252491.63082</v>
      </c>
      <c r="T125" s="38"/>
      <c r="U125" s="26">
        <f t="shared" si="6"/>
        <v>252491.63082</v>
      </c>
      <c r="V125" s="30">
        <f>V126+V136+V143</f>
        <v>143531.4</v>
      </c>
    </row>
    <row r="126" spans="1:22" ht="66.75" customHeight="1">
      <c r="A126" s="31"/>
      <c r="B126" s="32" t="s">
        <v>190</v>
      </c>
      <c r="C126" s="84" t="s">
        <v>116</v>
      </c>
      <c r="D126" s="84" t="s">
        <v>21</v>
      </c>
      <c r="E126" s="102" t="s">
        <v>191</v>
      </c>
      <c r="F126" s="84"/>
      <c r="G126" s="43">
        <f>G128+G131+G133</f>
        <v>38788.50000000001</v>
      </c>
      <c r="H126" s="44">
        <f>H127+H134</f>
        <v>199.8</v>
      </c>
      <c r="I126" s="24">
        <f t="shared" si="20"/>
        <v>38988.30000000001</v>
      </c>
      <c r="J126" s="18">
        <f>J128+J131+J133</f>
        <v>79823.43082</v>
      </c>
      <c r="K126" s="18">
        <f t="shared" si="10"/>
        <v>118811.73082</v>
      </c>
      <c r="L126" s="18">
        <f>L128+L131+L133</f>
        <v>0</v>
      </c>
      <c r="M126" s="26">
        <f t="shared" si="11"/>
        <v>118811.73082</v>
      </c>
      <c r="N126" s="18">
        <f>N128+N131+N133</f>
        <v>0</v>
      </c>
      <c r="O126" s="27">
        <f t="shared" si="3"/>
        <v>118811.73082</v>
      </c>
      <c r="P126" s="29">
        <f>P127+P134</f>
        <v>0</v>
      </c>
      <c r="Q126" s="26">
        <f t="shared" si="4"/>
        <v>118811.73082</v>
      </c>
      <c r="R126" s="106">
        <f>R127</f>
        <v>108145.29999999999</v>
      </c>
      <c r="S126" s="26">
        <f t="shared" si="5"/>
        <v>226957.03081999999</v>
      </c>
      <c r="T126" s="38"/>
      <c r="U126" s="26">
        <f t="shared" si="6"/>
        <v>226957.03081999999</v>
      </c>
      <c r="V126" s="30">
        <f>V127+V134</f>
        <v>117256.80000000002</v>
      </c>
    </row>
    <row r="127" spans="1:22" ht="87" customHeight="1">
      <c r="A127" s="31"/>
      <c r="B127" s="107" t="s">
        <v>192</v>
      </c>
      <c r="C127" s="84" t="s">
        <v>116</v>
      </c>
      <c r="D127" s="84" t="s">
        <v>21</v>
      </c>
      <c r="E127" s="102" t="s">
        <v>193</v>
      </c>
      <c r="F127" s="84"/>
      <c r="G127" s="43">
        <f>G128+G131+G133</f>
        <v>38788.50000000001</v>
      </c>
      <c r="H127" s="44">
        <f>H128+H130+H132</f>
        <v>0</v>
      </c>
      <c r="I127" s="18">
        <f t="shared" si="20"/>
        <v>38788.50000000001</v>
      </c>
      <c r="J127" s="18">
        <f>J128+J131+J133</f>
        <v>79823.43082</v>
      </c>
      <c r="K127" s="18">
        <f t="shared" si="10"/>
        <v>118611.93082000001</v>
      </c>
      <c r="L127" s="18">
        <f>L128+L131+L133</f>
        <v>0</v>
      </c>
      <c r="M127" s="26">
        <f t="shared" si="11"/>
        <v>118611.93082000001</v>
      </c>
      <c r="N127" s="18">
        <f>N128+N131+N133</f>
        <v>0</v>
      </c>
      <c r="O127" s="27">
        <f t="shared" si="3"/>
        <v>118611.93082000001</v>
      </c>
      <c r="P127" s="29">
        <f>P128+P130+P132</f>
        <v>0</v>
      </c>
      <c r="Q127" s="26">
        <f t="shared" si="4"/>
        <v>118611.93082000001</v>
      </c>
      <c r="R127" s="106">
        <f>R128+R130+R132</f>
        <v>108145.29999999999</v>
      </c>
      <c r="S127" s="26">
        <f t="shared" si="5"/>
        <v>226757.23082</v>
      </c>
      <c r="T127" s="38"/>
      <c r="U127" s="26">
        <f t="shared" si="6"/>
        <v>226757.23082</v>
      </c>
      <c r="V127" s="30">
        <f>V128+V130+V132</f>
        <v>117057.00000000001</v>
      </c>
    </row>
    <row r="128" spans="1:22" ht="129.75" customHeight="1">
      <c r="A128" s="31"/>
      <c r="B128" s="63" t="s">
        <v>194</v>
      </c>
      <c r="C128" s="84" t="s">
        <v>116</v>
      </c>
      <c r="D128" s="84" t="s">
        <v>21</v>
      </c>
      <c r="E128" s="102" t="s">
        <v>195</v>
      </c>
      <c r="F128" s="84" t="s">
        <v>196</v>
      </c>
      <c r="G128" s="43">
        <v>38012.8</v>
      </c>
      <c r="H128" s="44">
        <v>0</v>
      </c>
      <c r="I128" s="18">
        <f t="shared" si="20"/>
        <v>38012.8</v>
      </c>
      <c r="J128" s="18">
        <f>62592.6+15634.27122</f>
        <v>78226.87122</v>
      </c>
      <c r="K128" s="18">
        <f t="shared" si="10"/>
        <v>116239.67122</v>
      </c>
      <c r="L128" s="18">
        <v>0</v>
      </c>
      <c r="M128" s="26">
        <f t="shared" si="11"/>
        <v>116239.67122</v>
      </c>
      <c r="N128" s="18">
        <v>0</v>
      </c>
      <c r="O128" s="27">
        <f t="shared" si="3"/>
        <v>116239.67122</v>
      </c>
      <c r="P128" s="29"/>
      <c r="Q128" s="26">
        <f t="shared" si="4"/>
        <v>116239.67122</v>
      </c>
      <c r="R128" s="106">
        <v>105982.4</v>
      </c>
      <c r="S128" s="26">
        <f t="shared" si="5"/>
        <v>222222.07121999998</v>
      </c>
      <c r="T128" s="38"/>
      <c r="U128" s="26">
        <f t="shared" si="6"/>
        <v>222222.07121999998</v>
      </c>
      <c r="V128" s="30">
        <f>V129</f>
        <v>114692.8</v>
      </c>
    </row>
    <row r="129" spans="1:22" ht="37.5" customHeight="1">
      <c r="A129" s="31"/>
      <c r="B129" s="108" t="s">
        <v>197</v>
      </c>
      <c r="C129" s="84" t="s">
        <v>116</v>
      </c>
      <c r="D129" s="84" t="s">
        <v>21</v>
      </c>
      <c r="E129" s="102" t="s">
        <v>195</v>
      </c>
      <c r="F129" s="84" t="s">
        <v>196</v>
      </c>
      <c r="G129" s="43">
        <v>38012.8</v>
      </c>
      <c r="H129" s="44">
        <v>0</v>
      </c>
      <c r="I129" s="18">
        <f t="shared" si="20"/>
        <v>38012.8</v>
      </c>
      <c r="J129" s="18">
        <f>62592.6+15634.27122</f>
        <v>78226.87122</v>
      </c>
      <c r="K129" s="18">
        <f t="shared" si="10"/>
        <v>116239.67122</v>
      </c>
      <c r="L129" s="18">
        <v>0</v>
      </c>
      <c r="M129" s="26">
        <f t="shared" si="11"/>
        <v>116239.67122</v>
      </c>
      <c r="N129" s="18">
        <v>0</v>
      </c>
      <c r="O129" s="27">
        <f t="shared" si="3"/>
        <v>116239.67122</v>
      </c>
      <c r="P129" s="29"/>
      <c r="Q129" s="26">
        <f t="shared" si="4"/>
        <v>116239.67122</v>
      </c>
      <c r="R129" s="106">
        <v>105982.4</v>
      </c>
      <c r="S129" s="26">
        <f t="shared" si="5"/>
        <v>222222.07121999998</v>
      </c>
      <c r="T129" s="38"/>
      <c r="U129" s="26">
        <f t="shared" si="6"/>
        <v>222222.07121999998</v>
      </c>
      <c r="V129" s="30">
        <v>114692.8</v>
      </c>
    </row>
    <row r="130" spans="1:22" ht="78.75">
      <c r="A130" s="31"/>
      <c r="B130" s="63" t="s">
        <v>198</v>
      </c>
      <c r="C130" s="84" t="s">
        <v>116</v>
      </c>
      <c r="D130" s="84" t="s">
        <v>21</v>
      </c>
      <c r="E130" s="102" t="s">
        <v>199</v>
      </c>
      <c r="F130" s="84" t="s">
        <v>196</v>
      </c>
      <c r="G130" s="43">
        <v>581.8</v>
      </c>
      <c r="H130" s="44">
        <v>0</v>
      </c>
      <c r="I130" s="18">
        <f t="shared" si="20"/>
        <v>581.8</v>
      </c>
      <c r="J130" s="18">
        <f>958.1+239.30009</f>
        <v>1197.40009</v>
      </c>
      <c r="K130" s="18">
        <f t="shared" si="10"/>
        <v>1779.20009</v>
      </c>
      <c r="L130" s="18">
        <v>0</v>
      </c>
      <c r="M130" s="26">
        <f t="shared" si="11"/>
        <v>1779.20009</v>
      </c>
      <c r="N130" s="18">
        <v>0</v>
      </c>
      <c r="O130" s="27">
        <f t="shared" si="3"/>
        <v>1779.20009</v>
      </c>
      <c r="P130" s="29"/>
      <c r="Q130" s="26">
        <f t="shared" si="4"/>
        <v>1779.20009</v>
      </c>
      <c r="R130" s="106">
        <v>1622.2</v>
      </c>
      <c r="S130" s="26">
        <f t="shared" si="5"/>
        <v>3401.40009</v>
      </c>
      <c r="T130" s="38"/>
      <c r="U130" s="26">
        <f t="shared" si="6"/>
        <v>3401.40009</v>
      </c>
      <c r="V130" s="30">
        <v>1773.1</v>
      </c>
    </row>
    <row r="131" spans="1:22" ht="31.5">
      <c r="A131" s="31"/>
      <c r="B131" s="108" t="s">
        <v>200</v>
      </c>
      <c r="C131" s="84" t="s">
        <v>116</v>
      </c>
      <c r="D131" s="84" t="s">
        <v>21</v>
      </c>
      <c r="E131" s="102" t="s">
        <v>199</v>
      </c>
      <c r="F131" s="84" t="s">
        <v>196</v>
      </c>
      <c r="G131" s="43">
        <v>581.8</v>
      </c>
      <c r="H131" s="44">
        <v>0</v>
      </c>
      <c r="I131" s="18">
        <f t="shared" si="20"/>
        <v>581.8</v>
      </c>
      <c r="J131" s="18">
        <f>958.1+239.30009</f>
        <v>1197.40009</v>
      </c>
      <c r="K131" s="18">
        <f t="shared" si="10"/>
        <v>1779.20009</v>
      </c>
      <c r="L131" s="18">
        <v>0</v>
      </c>
      <c r="M131" s="26">
        <f t="shared" si="11"/>
        <v>1779.20009</v>
      </c>
      <c r="N131" s="18">
        <v>0</v>
      </c>
      <c r="O131" s="27">
        <f t="shared" si="3"/>
        <v>1779.20009</v>
      </c>
      <c r="P131" s="29"/>
      <c r="Q131" s="26">
        <f t="shared" si="4"/>
        <v>1779.20009</v>
      </c>
      <c r="R131" s="106">
        <v>1622.2</v>
      </c>
      <c r="S131" s="26">
        <f t="shared" si="5"/>
        <v>3401.40009</v>
      </c>
      <c r="T131" s="38"/>
      <c r="U131" s="26">
        <f t="shared" si="6"/>
        <v>3401.40009</v>
      </c>
      <c r="V131" s="30">
        <v>1773.1</v>
      </c>
    </row>
    <row r="132" spans="1:22" ht="78.75">
      <c r="A132" s="31"/>
      <c r="B132" s="63" t="s">
        <v>201</v>
      </c>
      <c r="C132" s="84" t="s">
        <v>116</v>
      </c>
      <c r="D132" s="84" t="s">
        <v>21</v>
      </c>
      <c r="E132" s="102" t="s">
        <v>202</v>
      </c>
      <c r="F132" s="84" t="s">
        <v>196</v>
      </c>
      <c r="G132" s="43">
        <v>193.9</v>
      </c>
      <c r="H132" s="44">
        <v>0</v>
      </c>
      <c r="I132" s="24">
        <f t="shared" si="20"/>
        <v>193.9</v>
      </c>
      <c r="J132" s="18">
        <v>399.15951</v>
      </c>
      <c r="K132" s="18">
        <f t="shared" si="10"/>
        <v>593.05951</v>
      </c>
      <c r="L132" s="18">
        <v>0</v>
      </c>
      <c r="M132" s="26">
        <f t="shared" si="11"/>
        <v>593.05951</v>
      </c>
      <c r="N132" s="18">
        <v>0</v>
      </c>
      <c r="O132" s="27">
        <f t="shared" si="3"/>
        <v>593.05951</v>
      </c>
      <c r="P132" s="29"/>
      <c r="Q132" s="26">
        <f t="shared" si="4"/>
        <v>593.05951</v>
      </c>
      <c r="R132" s="106">
        <v>540.7</v>
      </c>
      <c r="S132" s="26">
        <f t="shared" si="5"/>
        <v>1133.75951</v>
      </c>
      <c r="T132" s="38"/>
      <c r="U132" s="26">
        <f t="shared" si="6"/>
        <v>1133.75951</v>
      </c>
      <c r="V132" s="30">
        <v>591.1</v>
      </c>
    </row>
    <row r="133" spans="1:22" ht="34.5" customHeight="1">
      <c r="A133" s="31"/>
      <c r="B133" s="108" t="s">
        <v>184</v>
      </c>
      <c r="C133" s="84" t="s">
        <v>116</v>
      </c>
      <c r="D133" s="84" t="s">
        <v>21</v>
      </c>
      <c r="E133" s="102" t="s">
        <v>202</v>
      </c>
      <c r="F133" s="84" t="s">
        <v>196</v>
      </c>
      <c r="G133" s="43">
        <v>193.9</v>
      </c>
      <c r="H133" s="44">
        <v>0</v>
      </c>
      <c r="I133" s="24">
        <f t="shared" si="20"/>
        <v>193.9</v>
      </c>
      <c r="J133" s="18">
        <v>399.15951</v>
      </c>
      <c r="K133" s="18">
        <f t="shared" si="10"/>
        <v>593.05951</v>
      </c>
      <c r="L133" s="18">
        <v>0</v>
      </c>
      <c r="M133" s="26">
        <f t="shared" si="11"/>
        <v>593.05951</v>
      </c>
      <c r="N133" s="18">
        <v>0</v>
      </c>
      <c r="O133" s="27">
        <f t="shared" si="3"/>
        <v>593.05951</v>
      </c>
      <c r="P133" s="29"/>
      <c r="Q133" s="26">
        <f t="shared" si="4"/>
        <v>593.05951</v>
      </c>
      <c r="R133" s="106">
        <v>540.7</v>
      </c>
      <c r="S133" s="26">
        <f t="shared" si="5"/>
        <v>1133.75951</v>
      </c>
      <c r="T133" s="38"/>
      <c r="U133" s="26">
        <f t="shared" si="6"/>
        <v>1133.75951</v>
      </c>
      <c r="V133" s="30">
        <v>591.1</v>
      </c>
    </row>
    <row r="134" spans="1:22" ht="45.75" customHeight="1">
      <c r="A134" s="31"/>
      <c r="B134" s="109" t="s">
        <v>203</v>
      </c>
      <c r="C134" s="84" t="s">
        <v>116</v>
      </c>
      <c r="D134" s="84" t="s">
        <v>21</v>
      </c>
      <c r="E134" s="103" t="s">
        <v>204</v>
      </c>
      <c r="F134" s="84"/>
      <c r="G134" s="43">
        <v>0</v>
      </c>
      <c r="H134" s="44">
        <f>H135</f>
        <v>199.8</v>
      </c>
      <c r="I134" s="24">
        <f t="shared" si="20"/>
        <v>199.8</v>
      </c>
      <c r="J134" s="18">
        <v>0</v>
      </c>
      <c r="K134" s="18">
        <f t="shared" si="10"/>
        <v>199.8</v>
      </c>
      <c r="L134" s="18">
        <v>0</v>
      </c>
      <c r="M134" s="26">
        <f t="shared" si="11"/>
        <v>199.8</v>
      </c>
      <c r="N134" s="18">
        <v>0</v>
      </c>
      <c r="O134" s="27">
        <f t="shared" si="3"/>
        <v>199.8</v>
      </c>
      <c r="P134" s="29"/>
      <c r="Q134" s="26">
        <f t="shared" si="4"/>
        <v>199.8</v>
      </c>
      <c r="R134" s="38"/>
      <c r="S134" s="26">
        <f t="shared" si="5"/>
        <v>199.8</v>
      </c>
      <c r="T134" s="38"/>
      <c r="U134" s="26">
        <f t="shared" si="6"/>
        <v>199.8</v>
      </c>
      <c r="V134" s="30">
        <f>T134+U134</f>
        <v>199.8</v>
      </c>
    </row>
    <row r="135" spans="1:22" ht="78.75">
      <c r="A135" s="31"/>
      <c r="B135" s="109" t="s">
        <v>205</v>
      </c>
      <c r="C135" s="84" t="s">
        <v>116</v>
      </c>
      <c r="D135" s="84" t="s">
        <v>21</v>
      </c>
      <c r="E135" s="103" t="s">
        <v>206</v>
      </c>
      <c r="F135" s="84" t="s">
        <v>35</v>
      </c>
      <c r="G135" s="43">
        <v>0</v>
      </c>
      <c r="H135" s="44">
        <v>199.8</v>
      </c>
      <c r="I135" s="24">
        <f t="shared" si="20"/>
        <v>199.8</v>
      </c>
      <c r="J135" s="18">
        <v>0</v>
      </c>
      <c r="K135" s="18">
        <f t="shared" si="10"/>
        <v>199.8</v>
      </c>
      <c r="L135" s="18">
        <v>0</v>
      </c>
      <c r="M135" s="26">
        <f t="shared" si="11"/>
        <v>199.8</v>
      </c>
      <c r="N135" s="18">
        <v>0</v>
      </c>
      <c r="O135" s="27">
        <f t="shared" si="3"/>
        <v>199.8</v>
      </c>
      <c r="P135" s="29"/>
      <c r="Q135" s="26">
        <f t="shared" si="4"/>
        <v>199.8</v>
      </c>
      <c r="R135" s="38"/>
      <c r="S135" s="26">
        <f t="shared" si="5"/>
        <v>199.8</v>
      </c>
      <c r="T135" s="38"/>
      <c r="U135" s="26">
        <f t="shared" si="6"/>
        <v>199.8</v>
      </c>
      <c r="V135" s="30">
        <f>T135+U135</f>
        <v>199.8</v>
      </c>
    </row>
    <row r="136" spans="1:22" ht="63.75" customHeight="1">
      <c r="A136" s="31"/>
      <c r="B136" s="32" t="s">
        <v>207</v>
      </c>
      <c r="C136" s="100" t="s">
        <v>116</v>
      </c>
      <c r="D136" s="100" t="s">
        <v>21</v>
      </c>
      <c r="E136" s="101" t="s">
        <v>208</v>
      </c>
      <c r="F136" s="50"/>
      <c r="G136" s="24">
        <f>G137</f>
        <v>25534.6</v>
      </c>
      <c r="H136" s="36">
        <f>H137</f>
        <v>0</v>
      </c>
      <c r="I136" s="18">
        <f t="shared" si="20"/>
        <v>25534.6</v>
      </c>
      <c r="J136" s="18">
        <f>J137</f>
        <v>0</v>
      </c>
      <c r="K136" s="18">
        <f t="shared" si="10"/>
        <v>25534.6</v>
      </c>
      <c r="L136" s="18">
        <f>L137</f>
        <v>0</v>
      </c>
      <c r="M136" s="26">
        <f t="shared" si="11"/>
        <v>25534.6</v>
      </c>
      <c r="N136" s="18">
        <f>N137</f>
        <v>0</v>
      </c>
      <c r="O136" s="27">
        <f t="shared" si="3"/>
        <v>25534.6</v>
      </c>
      <c r="P136" s="29">
        <f>P137</f>
        <v>0</v>
      </c>
      <c r="Q136" s="26">
        <f t="shared" si="4"/>
        <v>25534.6</v>
      </c>
      <c r="R136" s="38"/>
      <c r="S136" s="26">
        <f t="shared" si="5"/>
        <v>25534.6</v>
      </c>
      <c r="T136" s="38"/>
      <c r="U136" s="26">
        <f t="shared" si="6"/>
        <v>25534.6</v>
      </c>
      <c r="V136" s="30">
        <f>V137</f>
        <v>25444.8</v>
      </c>
    </row>
    <row r="137" spans="1:22" ht="47.25">
      <c r="A137" s="31"/>
      <c r="B137" s="63" t="s">
        <v>209</v>
      </c>
      <c r="C137" s="84" t="s">
        <v>116</v>
      </c>
      <c r="D137" s="84" t="s">
        <v>21</v>
      </c>
      <c r="E137" s="102" t="s">
        <v>210</v>
      </c>
      <c r="F137" s="50"/>
      <c r="G137" s="43">
        <f>G138+G139</f>
        <v>25534.6</v>
      </c>
      <c r="H137" s="44">
        <f>H138+H139</f>
        <v>0</v>
      </c>
      <c r="I137" s="18">
        <f t="shared" si="20"/>
        <v>25534.6</v>
      </c>
      <c r="J137" s="18">
        <f>J138+J139</f>
        <v>0</v>
      </c>
      <c r="K137" s="18">
        <f t="shared" si="10"/>
        <v>25534.6</v>
      </c>
      <c r="L137" s="18">
        <f>L138+L139</f>
        <v>0</v>
      </c>
      <c r="M137" s="26">
        <f t="shared" si="11"/>
        <v>25534.6</v>
      </c>
      <c r="N137" s="18">
        <f>N138+N139</f>
        <v>0</v>
      </c>
      <c r="O137" s="27">
        <f t="shared" si="3"/>
        <v>25534.6</v>
      </c>
      <c r="P137" s="29">
        <f>P138+P139</f>
        <v>0</v>
      </c>
      <c r="Q137" s="26">
        <f t="shared" si="4"/>
        <v>25534.6</v>
      </c>
      <c r="R137" s="38"/>
      <c r="S137" s="26">
        <f t="shared" si="5"/>
        <v>25534.6</v>
      </c>
      <c r="T137" s="38"/>
      <c r="U137" s="26">
        <f t="shared" si="6"/>
        <v>25534.6</v>
      </c>
      <c r="V137" s="30">
        <f>V138+V139</f>
        <v>25444.8</v>
      </c>
    </row>
    <row r="138" spans="1:22" ht="63.75" customHeight="1">
      <c r="A138" s="31"/>
      <c r="B138" s="83" t="s">
        <v>211</v>
      </c>
      <c r="C138" s="84" t="s">
        <v>116</v>
      </c>
      <c r="D138" s="84" t="s">
        <v>21</v>
      </c>
      <c r="E138" s="102" t="s">
        <v>212</v>
      </c>
      <c r="F138" s="84" t="s">
        <v>196</v>
      </c>
      <c r="G138" s="43">
        <v>20683</v>
      </c>
      <c r="H138" s="44">
        <v>0</v>
      </c>
      <c r="I138" s="18">
        <f t="shared" si="20"/>
        <v>20683</v>
      </c>
      <c r="J138" s="18">
        <v>0</v>
      </c>
      <c r="K138" s="18">
        <f t="shared" si="10"/>
        <v>20683</v>
      </c>
      <c r="L138" s="18">
        <v>0</v>
      </c>
      <c r="M138" s="26">
        <f t="shared" si="11"/>
        <v>20683</v>
      </c>
      <c r="N138" s="18">
        <v>0</v>
      </c>
      <c r="O138" s="27">
        <f t="shared" si="3"/>
        <v>20683</v>
      </c>
      <c r="P138" s="29"/>
      <c r="Q138" s="26">
        <f t="shared" si="4"/>
        <v>20683</v>
      </c>
      <c r="R138" s="38"/>
      <c r="S138" s="26">
        <f t="shared" si="5"/>
        <v>20683</v>
      </c>
      <c r="T138" s="38"/>
      <c r="U138" s="26">
        <f t="shared" si="6"/>
        <v>20683</v>
      </c>
      <c r="V138" s="30">
        <v>20610.3</v>
      </c>
    </row>
    <row r="139" spans="1:22" ht="94.5">
      <c r="A139" s="31"/>
      <c r="B139" s="83" t="s">
        <v>213</v>
      </c>
      <c r="C139" s="84" t="s">
        <v>116</v>
      </c>
      <c r="D139" s="84" t="s">
        <v>21</v>
      </c>
      <c r="E139" s="102" t="s">
        <v>214</v>
      </c>
      <c r="F139" s="84" t="s">
        <v>196</v>
      </c>
      <c r="G139" s="43">
        <v>4851.6</v>
      </c>
      <c r="H139" s="44">
        <v>0</v>
      </c>
      <c r="I139" s="18">
        <f t="shared" si="20"/>
        <v>4851.6</v>
      </c>
      <c r="J139" s="18">
        <v>0</v>
      </c>
      <c r="K139" s="18">
        <f t="shared" si="10"/>
        <v>4851.6</v>
      </c>
      <c r="L139" s="18">
        <v>0</v>
      </c>
      <c r="M139" s="26">
        <f t="shared" si="11"/>
        <v>4851.6</v>
      </c>
      <c r="N139" s="18">
        <v>0</v>
      </c>
      <c r="O139" s="27">
        <f t="shared" si="3"/>
        <v>4851.6</v>
      </c>
      <c r="P139" s="29"/>
      <c r="Q139" s="26">
        <f t="shared" si="4"/>
        <v>4851.6</v>
      </c>
      <c r="R139" s="38"/>
      <c r="S139" s="26">
        <f t="shared" si="5"/>
        <v>4851.6</v>
      </c>
      <c r="T139" s="38"/>
      <c r="U139" s="26">
        <f t="shared" si="6"/>
        <v>4851.6</v>
      </c>
      <c r="V139" s="30">
        <v>4834.5</v>
      </c>
    </row>
    <row r="140" spans="1:22" ht="31.5" customHeight="1">
      <c r="A140" s="31"/>
      <c r="B140" s="110" t="s">
        <v>24</v>
      </c>
      <c r="C140" s="100" t="s">
        <v>116</v>
      </c>
      <c r="D140" s="100" t="s">
        <v>21</v>
      </c>
      <c r="E140" s="101" t="s">
        <v>25</v>
      </c>
      <c r="F140" s="100"/>
      <c r="G140" s="43"/>
      <c r="H140" s="44"/>
      <c r="I140" s="18"/>
      <c r="J140" s="18"/>
      <c r="K140" s="18"/>
      <c r="L140" s="18"/>
      <c r="M140" s="26"/>
      <c r="N140" s="18"/>
      <c r="O140" s="27"/>
      <c r="P140" s="62">
        <f>P141</f>
        <v>44.8</v>
      </c>
      <c r="Q140" s="26">
        <f t="shared" si="4"/>
        <v>44.8</v>
      </c>
      <c r="R140" s="38"/>
      <c r="S140" s="26">
        <f t="shared" si="5"/>
        <v>44.8</v>
      </c>
      <c r="T140" s="38"/>
      <c r="U140" s="26">
        <f t="shared" si="6"/>
        <v>44.8</v>
      </c>
      <c r="V140" s="30">
        <f>T140+U140</f>
        <v>44.8</v>
      </c>
    </row>
    <row r="141" spans="1:22" ht="27.75" customHeight="1">
      <c r="A141" s="31"/>
      <c r="B141" s="83" t="s">
        <v>54</v>
      </c>
      <c r="C141" s="84" t="s">
        <v>116</v>
      </c>
      <c r="D141" s="84" t="s">
        <v>21</v>
      </c>
      <c r="E141" s="102" t="s">
        <v>27</v>
      </c>
      <c r="F141" s="84"/>
      <c r="G141" s="43"/>
      <c r="H141" s="44"/>
      <c r="I141" s="18"/>
      <c r="J141" s="18"/>
      <c r="K141" s="18"/>
      <c r="L141" s="18"/>
      <c r="M141" s="26"/>
      <c r="N141" s="18"/>
      <c r="O141" s="27"/>
      <c r="P141" s="62">
        <f>P142</f>
        <v>44.8</v>
      </c>
      <c r="Q141" s="26">
        <f t="shared" si="4"/>
        <v>44.8</v>
      </c>
      <c r="R141" s="38"/>
      <c r="S141" s="26">
        <f t="shared" si="5"/>
        <v>44.8</v>
      </c>
      <c r="T141" s="38"/>
      <c r="U141" s="26">
        <f t="shared" si="6"/>
        <v>44.8</v>
      </c>
      <c r="V141" s="30">
        <f>T141+U141</f>
        <v>44.8</v>
      </c>
    </row>
    <row r="142" spans="1:22" ht="34.5" customHeight="1">
      <c r="A142" s="31"/>
      <c r="B142" s="83" t="s">
        <v>215</v>
      </c>
      <c r="C142" s="84" t="s">
        <v>116</v>
      </c>
      <c r="D142" s="84" t="s">
        <v>21</v>
      </c>
      <c r="E142" s="102" t="s">
        <v>216</v>
      </c>
      <c r="F142" s="84" t="s">
        <v>46</v>
      </c>
      <c r="G142" s="43"/>
      <c r="H142" s="44"/>
      <c r="I142" s="18"/>
      <c r="J142" s="18"/>
      <c r="K142" s="18"/>
      <c r="L142" s="18"/>
      <c r="M142" s="26"/>
      <c r="N142" s="18"/>
      <c r="O142" s="27"/>
      <c r="P142" s="62">
        <v>44.8</v>
      </c>
      <c r="Q142" s="26">
        <f t="shared" si="4"/>
        <v>44.8</v>
      </c>
      <c r="R142" s="38"/>
      <c r="S142" s="26">
        <f t="shared" si="5"/>
        <v>44.8</v>
      </c>
      <c r="T142" s="38"/>
      <c r="U142" s="26">
        <f t="shared" si="6"/>
        <v>44.8</v>
      </c>
      <c r="V142" s="30">
        <f>T142+U142</f>
        <v>44.8</v>
      </c>
    </row>
    <row r="143" spans="1:22" ht="36" customHeight="1">
      <c r="A143" s="31"/>
      <c r="B143" s="32" t="s">
        <v>217</v>
      </c>
      <c r="C143" s="56" t="s">
        <v>116</v>
      </c>
      <c r="D143" s="56" t="s">
        <v>21</v>
      </c>
      <c r="E143" s="61" t="s">
        <v>58</v>
      </c>
      <c r="F143" s="56"/>
      <c r="G143" s="24">
        <f>G144</f>
        <v>837</v>
      </c>
      <c r="H143" s="36">
        <f>H144</f>
        <v>66.4</v>
      </c>
      <c r="I143" s="24">
        <f>G143+H143</f>
        <v>903.4</v>
      </c>
      <c r="J143" s="18">
        <v>0</v>
      </c>
      <c r="K143" s="18">
        <f>I143+J143</f>
        <v>903.4</v>
      </c>
      <c r="L143" s="18">
        <v>0</v>
      </c>
      <c r="M143" s="26">
        <f aca="true" t="shared" si="21" ref="M143:M149">K143+L143</f>
        <v>903.4</v>
      </c>
      <c r="N143" s="18">
        <v>0</v>
      </c>
      <c r="O143" s="27">
        <f aca="true" t="shared" si="22" ref="O143:O149">M143+N143</f>
        <v>903.4</v>
      </c>
      <c r="P143" s="26">
        <f>P144</f>
        <v>-73.55618000000001</v>
      </c>
      <c r="Q143" s="26">
        <f t="shared" si="4"/>
        <v>829.8438199999999</v>
      </c>
      <c r="R143" s="38"/>
      <c r="S143" s="26">
        <f t="shared" si="5"/>
        <v>829.8438199999999</v>
      </c>
      <c r="T143" s="38"/>
      <c r="U143" s="26">
        <f t="shared" si="6"/>
        <v>829.8438199999999</v>
      </c>
      <c r="V143" s="30">
        <f>V144</f>
        <v>829.8</v>
      </c>
    </row>
    <row r="144" spans="1:22" ht="33.75" customHeight="1">
      <c r="A144" s="31"/>
      <c r="B144" s="77" t="s">
        <v>218</v>
      </c>
      <c r="C144" s="50" t="s">
        <v>116</v>
      </c>
      <c r="D144" s="50" t="s">
        <v>21</v>
      </c>
      <c r="E144" s="51" t="s">
        <v>219</v>
      </c>
      <c r="F144" s="50"/>
      <c r="G144" s="43">
        <f>G145</f>
        <v>837</v>
      </c>
      <c r="H144" s="44">
        <f>H145</f>
        <v>66.4</v>
      </c>
      <c r="I144" s="24">
        <f>G144+H144</f>
        <v>903.4</v>
      </c>
      <c r="J144" s="18">
        <v>0</v>
      </c>
      <c r="K144" s="18">
        <f>I144+J144</f>
        <v>903.4</v>
      </c>
      <c r="L144" s="18">
        <v>0</v>
      </c>
      <c r="M144" s="26">
        <f t="shared" si="21"/>
        <v>903.4</v>
      </c>
      <c r="N144" s="18">
        <v>0</v>
      </c>
      <c r="O144" s="27">
        <f t="shared" si="22"/>
        <v>903.4</v>
      </c>
      <c r="P144" s="26">
        <f>P145</f>
        <v>-73.55618000000001</v>
      </c>
      <c r="Q144" s="26">
        <f t="shared" si="4"/>
        <v>829.8438199999999</v>
      </c>
      <c r="R144" s="38"/>
      <c r="S144" s="26">
        <f t="shared" si="5"/>
        <v>829.8438199999999</v>
      </c>
      <c r="T144" s="38"/>
      <c r="U144" s="26">
        <f t="shared" si="6"/>
        <v>829.8438199999999</v>
      </c>
      <c r="V144" s="30">
        <f>V145</f>
        <v>829.8</v>
      </c>
    </row>
    <row r="145" spans="1:22" ht="69" customHeight="1">
      <c r="A145" s="31"/>
      <c r="B145" s="83" t="s">
        <v>220</v>
      </c>
      <c r="C145" s="50" t="s">
        <v>116</v>
      </c>
      <c r="D145" s="50" t="s">
        <v>21</v>
      </c>
      <c r="E145" s="51" t="s">
        <v>221</v>
      </c>
      <c r="F145" s="50" t="s">
        <v>35</v>
      </c>
      <c r="G145" s="43">
        <v>837</v>
      </c>
      <c r="H145" s="44">
        <v>66.4</v>
      </c>
      <c r="I145" s="24">
        <f>G145+H145</f>
        <v>903.4</v>
      </c>
      <c r="J145" s="18">
        <v>0</v>
      </c>
      <c r="K145" s="18">
        <f>I145+J145</f>
        <v>903.4</v>
      </c>
      <c r="L145" s="18">
        <v>0</v>
      </c>
      <c r="M145" s="26">
        <f t="shared" si="21"/>
        <v>903.4</v>
      </c>
      <c r="N145" s="18">
        <v>0</v>
      </c>
      <c r="O145" s="27">
        <f t="shared" si="22"/>
        <v>903.4</v>
      </c>
      <c r="P145" s="26">
        <f>-7.7262-65.82998</f>
        <v>-73.55618000000001</v>
      </c>
      <c r="Q145" s="26">
        <f t="shared" si="4"/>
        <v>829.8438199999999</v>
      </c>
      <c r="R145" s="38"/>
      <c r="S145" s="26">
        <f t="shared" si="5"/>
        <v>829.8438199999999</v>
      </c>
      <c r="T145" s="38"/>
      <c r="U145" s="26">
        <f t="shared" si="6"/>
        <v>829.8438199999999</v>
      </c>
      <c r="V145" s="30">
        <v>829.8</v>
      </c>
    </row>
    <row r="146" spans="1:22" ht="18" customHeight="1">
      <c r="A146" s="31"/>
      <c r="B146" s="111" t="s">
        <v>222</v>
      </c>
      <c r="C146" s="56" t="s">
        <v>116</v>
      </c>
      <c r="D146" s="56" t="s">
        <v>23</v>
      </c>
      <c r="E146" s="101"/>
      <c r="F146" s="56"/>
      <c r="G146" s="24">
        <f>G152</f>
        <v>42368.79</v>
      </c>
      <c r="H146" s="36">
        <f>H152+H162</f>
        <v>400</v>
      </c>
      <c r="I146" s="57">
        <f>I152</f>
        <v>42518.79</v>
      </c>
      <c r="J146" s="18">
        <f>J152</f>
        <v>-820.58642</v>
      </c>
      <c r="K146" s="18">
        <f>I146+J146</f>
        <v>41698.20358</v>
      </c>
      <c r="L146" s="18">
        <f>L147+L152+L162</f>
        <v>200</v>
      </c>
      <c r="M146" s="26">
        <f t="shared" si="21"/>
        <v>41898.20358</v>
      </c>
      <c r="N146" s="18">
        <f>N147+N152+N162</f>
        <v>1300</v>
      </c>
      <c r="O146" s="27">
        <f t="shared" si="22"/>
        <v>43198.20358</v>
      </c>
      <c r="P146" s="26">
        <f>P147+P152+P162</f>
        <v>3878.14118</v>
      </c>
      <c r="Q146" s="26">
        <f t="shared" si="4"/>
        <v>47076.34476</v>
      </c>
      <c r="R146" s="38"/>
      <c r="S146" s="26">
        <f t="shared" si="5"/>
        <v>47076.34476</v>
      </c>
      <c r="T146" s="29">
        <f>T147+T152+T162+T165</f>
        <v>11540.08</v>
      </c>
      <c r="U146" s="26">
        <f t="shared" si="6"/>
        <v>58616.42476</v>
      </c>
      <c r="V146" s="30">
        <f>V147+V152+V162+V165</f>
        <v>51377.99999999999</v>
      </c>
    </row>
    <row r="147" spans="1:22" ht="88.5" customHeight="1">
      <c r="A147" s="31"/>
      <c r="B147" s="32" t="s">
        <v>80</v>
      </c>
      <c r="C147" s="56" t="s">
        <v>116</v>
      </c>
      <c r="D147" s="56" t="s">
        <v>23</v>
      </c>
      <c r="E147" s="61" t="s">
        <v>32</v>
      </c>
      <c r="F147" s="56"/>
      <c r="G147" s="24"/>
      <c r="H147" s="36"/>
      <c r="I147" s="57"/>
      <c r="J147" s="18">
        <f>J148</f>
        <v>0</v>
      </c>
      <c r="K147" s="18"/>
      <c r="L147" s="18">
        <f>L148</f>
        <v>200</v>
      </c>
      <c r="M147" s="26">
        <f t="shared" si="21"/>
        <v>200</v>
      </c>
      <c r="N147" s="18">
        <f>N148</f>
        <v>1300</v>
      </c>
      <c r="O147" s="27">
        <f t="shared" si="22"/>
        <v>1500</v>
      </c>
      <c r="P147" s="62">
        <f>P148+P150</f>
        <v>2800</v>
      </c>
      <c r="Q147" s="26">
        <f>Q148+Q150</f>
        <v>4300</v>
      </c>
      <c r="R147" s="38"/>
      <c r="S147" s="26">
        <f>S148+S150</f>
        <v>1500</v>
      </c>
      <c r="T147" s="38"/>
      <c r="U147" s="26">
        <f>U148+U150</f>
        <v>1500</v>
      </c>
      <c r="V147" s="30">
        <f>V148+V150</f>
        <v>1500</v>
      </c>
    </row>
    <row r="148" spans="1:22" ht="53.25" customHeight="1">
      <c r="A148" s="31"/>
      <c r="B148" s="77" t="s">
        <v>223</v>
      </c>
      <c r="C148" s="50" t="s">
        <v>116</v>
      </c>
      <c r="D148" s="50" t="s">
        <v>23</v>
      </c>
      <c r="E148" s="102" t="s">
        <v>224</v>
      </c>
      <c r="F148" s="56"/>
      <c r="G148" s="24"/>
      <c r="H148" s="36"/>
      <c r="I148" s="57"/>
      <c r="J148" s="18">
        <f>J149</f>
        <v>0</v>
      </c>
      <c r="K148" s="18"/>
      <c r="L148" s="97">
        <f>L149</f>
        <v>200</v>
      </c>
      <c r="M148" s="26">
        <f t="shared" si="21"/>
        <v>200</v>
      </c>
      <c r="N148" s="97">
        <f>N149</f>
        <v>1300</v>
      </c>
      <c r="O148" s="27">
        <f t="shared" si="22"/>
        <v>1500</v>
      </c>
      <c r="P148" s="29"/>
      <c r="Q148" s="26">
        <f>O148+P148</f>
        <v>1500</v>
      </c>
      <c r="R148" s="38"/>
      <c r="S148" s="26">
        <f>Q148+R148</f>
        <v>1500</v>
      </c>
      <c r="T148" s="38"/>
      <c r="U148" s="26">
        <f>S148+T148</f>
        <v>1500</v>
      </c>
      <c r="V148" s="30">
        <f>T148+U148</f>
        <v>1500</v>
      </c>
    </row>
    <row r="149" spans="1:22" ht="53.25" customHeight="1">
      <c r="A149" s="31"/>
      <c r="B149" s="77" t="s">
        <v>225</v>
      </c>
      <c r="C149" s="50" t="s">
        <v>116</v>
      </c>
      <c r="D149" s="50" t="s">
        <v>23</v>
      </c>
      <c r="E149" s="102" t="s">
        <v>226</v>
      </c>
      <c r="F149" s="50" t="s">
        <v>46</v>
      </c>
      <c r="G149" s="24"/>
      <c r="H149" s="36"/>
      <c r="I149" s="57"/>
      <c r="J149" s="18">
        <v>0</v>
      </c>
      <c r="K149" s="18">
        <v>0</v>
      </c>
      <c r="L149" s="97">
        <f>200</f>
        <v>200</v>
      </c>
      <c r="M149" s="26">
        <f t="shared" si="21"/>
        <v>200</v>
      </c>
      <c r="N149" s="97">
        <v>1300</v>
      </c>
      <c r="O149" s="27">
        <f t="shared" si="22"/>
        <v>1500</v>
      </c>
      <c r="P149" s="29"/>
      <c r="Q149" s="26">
        <f>O149+P149</f>
        <v>1500</v>
      </c>
      <c r="R149" s="38"/>
      <c r="S149" s="26">
        <f>Q149+R149</f>
        <v>1500</v>
      </c>
      <c r="T149" s="38"/>
      <c r="U149" s="26">
        <f>S149+T149</f>
        <v>1500</v>
      </c>
      <c r="V149" s="30">
        <f>T149+U149</f>
        <v>1500</v>
      </c>
    </row>
    <row r="150" spans="1:22" ht="53.25" customHeight="1" hidden="1">
      <c r="A150" s="31"/>
      <c r="B150" s="77" t="s">
        <v>227</v>
      </c>
      <c r="C150" s="50" t="s">
        <v>116</v>
      </c>
      <c r="D150" s="50" t="s">
        <v>23</v>
      </c>
      <c r="E150" s="102" t="s">
        <v>228</v>
      </c>
      <c r="F150" s="50"/>
      <c r="G150" s="24"/>
      <c r="H150" s="36"/>
      <c r="I150" s="57"/>
      <c r="J150" s="18"/>
      <c r="K150" s="18"/>
      <c r="L150" s="97"/>
      <c r="M150" s="26"/>
      <c r="N150" s="97"/>
      <c r="O150" s="27"/>
      <c r="P150" s="62">
        <f>P151</f>
        <v>2800</v>
      </c>
      <c r="Q150" s="26">
        <f>Q151</f>
        <v>2800</v>
      </c>
      <c r="R150" s="38"/>
      <c r="S150" s="26">
        <f>S151</f>
        <v>0</v>
      </c>
      <c r="T150" s="38"/>
      <c r="U150" s="26">
        <f>U151</f>
        <v>0</v>
      </c>
      <c r="V150" s="30">
        <f>V151</f>
        <v>0</v>
      </c>
    </row>
    <row r="151" spans="1:22" ht="61.5" customHeight="1" hidden="1">
      <c r="A151" s="31"/>
      <c r="B151" s="77" t="s">
        <v>229</v>
      </c>
      <c r="C151" s="50" t="s">
        <v>116</v>
      </c>
      <c r="D151" s="50" t="s">
        <v>23</v>
      </c>
      <c r="E151" s="102" t="s">
        <v>228</v>
      </c>
      <c r="F151" s="50" t="s">
        <v>35</v>
      </c>
      <c r="G151" s="24"/>
      <c r="H151" s="36"/>
      <c r="I151" s="57"/>
      <c r="J151" s="18"/>
      <c r="K151" s="18"/>
      <c r="L151" s="97"/>
      <c r="M151" s="26"/>
      <c r="N151" s="97"/>
      <c r="O151" s="27"/>
      <c r="P151" s="62">
        <v>2800</v>
      </c>
      <c r="Q151" s="26">
        <f>P151</f>
        <v>2800</v>
      </c>
      <c r="R151" s="38"/>
      <c r="S151" s="26">
        <f>R151</f>
        <v>0</v>
      </c>
      <c r="T151" s="38"/>
      <c r="U151" s="26">
        <f>T151</f>
        <v>0</v>
      </c>
      <c r="V151" s="30">
        <f>U151</f>
        <v>0</v>
      </c>
    </row>
    <row r="152" spans="1:22" ht="87" customHeight="1">
      <c r="A152" s="31"/>
      <c r="B152" s="112" t="s">
        <v>230</v>
      </c>
      <c r="C152" s="56" t="s">
        <v>116</v>
      </c>
      <c r="D152" s="56" t="s">
        <v>23</v>
      </c>
      <c r="E152" s="113" t="s">
        <v>231</v>
      </c>
      <c r="F152" s="56"/>
      <c r="G152" s="24">
        <f>G153+G158</f>
        <v>42368.79</v>
      </c>
      <c r="H152" s="36">
        <f>H158+H153</f>
        <v>150</v>
      </c>
      <c r="I152" s="57">
        <f>G152+H152</f>
        <v>42518.79</v>
      </c>
      <c r="J152" s="18">
        <f>J153+J158</f>
        <v>-820.58642</v>
      </c>
      <c r="K152" s="18">
        <f>I152+J152</f>
        <v>41698.20358</v>
      </c>
      <c r="L152" s="18">
        <f>L153+L158</f>
        <v>0</v>
      </c>
      <c r="M152" s="26">
        <f>K152+L152</f>
        <v>41698.20358</v>
      </c>
      <c r="N152" s="18">
        <f>N153+N158</f>
        <v>0</v>
      </c>
      <c r="O152" s="27">
        <f>M152+N152</f>
        <v>41698.20358</v>
      </c>
      <c r="P152" s="29">
        <f>P153+P158</f>
        <v>878.14118</v>
      </c>
      <c r="Q152" s="26">
        <f>O152+P152</f>
        <v>42576.34476</v>
      </c>
      <c r="R152" s="38"/>
      <c r="S152" s="26">
        <f>Q152+R152</f>
        <v>42576.34476</v>
      </c>
      <c r="T152" s="38"/>
      <c r="U152" s="26">
        <f>S152+T152</f>
        <v>42576.34476</v>
      </c>
      <c r="V152" s="30">
        <f>V153+V158</f>
        <v>37888.2</v>
      </c>
    </row>
    <row r="153" spans="1:22" ht="46.5" customHeight="1">
      <c r="A153" s="31"/>
      <c r="B153" s="77" t="s">
        <v>232</v>
      </c>
      <c r="C153" s="84" t="s">
        <v>116</v>
      </c>
      <c r="D153" s="84" t="s">
        <v>23</v>
      </c>
      <c r="E153" s="103" t="s">
        <v>233</v>
      </c>
      <c r="F153" s="84"/>
      <c r="G153" s="43">
        <f>G154</f>
        <v>41753.1</v>
      </c>
      <c r="H153" s="44">
        <v>0</v>
      </c>
      <c r="I153" s="18">
        <f>G153+H153</f>
        <v>41753.1</v>
      </c>
      <c r="J153" s="97">
        <f>J154</f>
        <v>-723.08642</v>
      </c>
      <c r="K153" s="18">
        <f>I153+J153</f>
        <v>41030.01358</v>
      </c>
      <c r="L153" s="97">
        <f>L154</f>
        <v>0</v>
      </c>
      <c r="M153" s="26">
        <f>K153+L153</f>
        <v>41030.01358</v>
      </c>
      <c r="N153" s="97">
        <f>N154</f>
        <v>0</v>
      </c>
      <c r="O153" s="27">
        <f>M153+N153</f>
        <v>41030.01358</v>
      </c>
      <c r="P153" s="26">
        <f>P154+P156</f>
        <v>0</v>
      </c>
      <c r="Q153" s="26">
        <f>Q154+Q156</f>
        <v>41030.01358</v>
      </c>
      <c r="R153" s="38"/>
      <c r="S153" s="26">
        <f>S154+S156</f>
        <v>41030.01358</v>
      </c>
      <c r="T153" s="38"/>
      <c r="U153" s="26">
        <f>U154+U156</f>
        <v>41030.01358</v>
      </c>
      <c r="V153" s="30">
        <f>V154+V156</f>
        <v>37760.7</v>
      </c>
    </row>
    <row r="154" spans="1:22" ht="100.5" customHeight="1">
      <c r="A154" s="31"/>
      <c r="B154" s="83" t="s">
        <v>234</v>
      </c>
      <c r="C154" s="84" t="s">
        <v>116</v>
      </c>
      <c r="D154" s="84" t="s">
        <v>23</v>
      </c>
      <c r="E154" s="99" t="s">
        <v>235</v>
      </c>
      <c r="F154" s="84" t="s">
        <v>196</v>
      </c>
      <c r="G154" s="43">
        <f>33820+7933.1</f>
        <v>41753.1</v>
      </c>
      <c r="H154" s="44">
        <v>0</v>
      </c>
      <c r="I154" s="18">
        <f>G154+H154</f>
        <v>41753.1</v>
      </c>
      <c r="J154" s="97">
        <v>-723.08642</v>
      </c>
      <c r="K154" s="18">
        <f>I154+J154</f>
        <v>41030.01358</v>
      </c>
      <c r="L154" s="97">
        <v>0</v>
      </c>
      <c r="M154" s="26">
        <f>K154+L154</f>
        <v>41030.01358</v>
      </c>
      <c r="N154" s="97">
        <v>0</v>
      </c>
      <c r="O154" s="27">
        <f>M154+N154</f>
        <v>41030.01358</v>
      </c>
      <c r="P154" s="29">
        <f>P155</f>
        <v>0</v>
      </c>
      <c r="Q154" s="26">
        <f>O154+P154</f>
        <v>41030.01358</v>
      </c>
      <c r="R154" s="38"/>
      <c r="S154" s="26">
        <f>Q154+R154</f>
        <v>41030.01358</v>
      </c>
      <c r="T154" s="38"/>
      <c r="U154" s="26">
        <f>S154+T154</f>
        <v>41030.01358</v>
      </c>
      <c r="V154" s="30">
        <v>37760.7</v>
      </c>
    </row>
    <row r="155" spans="1:22" ht="28.5" customHeight="1">
      <c r="A155" s="31"/>
      <c r="B155" s="114" t="s">
        <v>184</v>
      </c>
      <c r="C155" s="84" t="s">
        <v>116</v>
      </c>
      <c r="D155" s="84" t="s">
        <v>23</v>
      </c>
      <c r="E155" s="99" t="s">
        <v>235</v>
      </c>
      <c r="F155" s="84" t="s">
        <v>196</v>
      </c>
      <c r="G155" s="43">
        <v>7933.1</v>
      </c>
      <c r="H155" s="44">
        <v>0</v>
      </c>
      <c r="I155" s="18">
        <f>G155+H155</f>
        <v>7933.1</v>
      </c>
      <c r="J155" s="97">
        <v>-137.38642</v>
      </c>
      <c r="K155" s="18">
        <f>I155+J155</f>
        <v>7795.713580000001</v>
      </c>
      <c r="L155" s="97">
        <v>0</v>
      </c>
      <c r="M155" s="26">
        <f>K155+L155</f>
        <v>7795.713580000001</v>
      </c>
      <c r="N155" s="97">
        <v>0</v>
      </c>
      <c r="O155" s="27">
        <f>M155+N155</f>
        <v>7795.713580000001</v>
      </c>
      <c r="P155" s="29">
        <v>0</v>
      </c>
      <c r="Q155" s="26">
        <f>O155+P155</f>
        <v>7795.713580000001</v>
      </c>
      <c r="R155" s="38"/>
      <c r="S155" s="26">
        <f>Q155+R155</f>
        <v>7795.713580000001</v>
      </c>
      <c r="T155" s="38"/>
      <c r="U155" s="26">
        <f>S155+T155</f>
        <v>7795.713580000001</v>
      </c>
      <c r="V155" s="30">
        <v>7174.5</v>
      </c>
    </row>
    <row r="156" spans="1:22" ht="101.25" customHeight="1" hidden="1">
      <c r="A156" s="31"/>
      <c r="B156" s="83" t="s">
        <v>234</v>
      </c>
      <c r="C156" s="84" t="s">
        <v>116</v>
      </c>
      <c r="D156" s="84" t="s">
        <v>23</v>
      </c>
      <c r="E156" s="99" t="s">
        <v>235</v>
      </c>
      <c r="F156" s="84" t="s">
        <v>196</v>
      </c>
      <c r="G156" s="43"/>
      <c r="H156" s="44"/>
      <c r="I156" s="18"/>
      <c r="J156" s="97"/>
      <c r="K156" s="18"/>
      <c r="L156" s="97"/>
      <c r="M156" s="26"/>
      <c r="N156" s="97"/>
      <c r="O156" s="27"/>
      <c r="P156" s="62">
        <f>P157</f>
        <v>0</v>
      </c>
      <c r="Q156" s="62">
        <f>O156+P156</f>
        <v>0</v>
      </c>
      <c r="R156" s="38"/>
      <c r="S156" s="62">
        <f>Q156+R156</f>
        <v>0</v>
      </c>
      <c r="T156" s="38"/>
      <c r="U156" s="62">
        <f>S156+T156</f>
        <v>0</v>
      </c>
      <c r="V156" s="30">
        <f>T156+U156</f>
        <v>0</v>
      </c>
    </row>
    <row r="157" spans="1:22" ht="41.25" customHeight="1" hidden="1">
      <c r="A157" s="31"/>
      <c r="B157" s="114" t="s">
        <v>184</v>
      </c>
      <c r="C157" s="84" t="s">
        <v>116</v>
      </c>
      <c r="D157" s="84" t="s">
        <v>23</v>
      </c>
      <c r="E157" s="99" t="s">
        <v>235</v>
      </c>
      <c r="F157" s="84" t="s">
        <v>196</v>
      </c>
      <c r="G157" s="43"/>
      <c r="H157" s="44"/>
      <c r="I157" s="18"/>
      <c r="J157" s="97"/>
      <c r="K157" s="18"/>
      <c r="L157" s="97"/>
      <c r="M157" s="26"/>
      <c r="N157" s="97"/>
      <c r="O157" s="27"/>
      <c r="P157" s="62">
        <v>0</v>
      </c>
      <c r="Q157" s="62">
        <f>O157+P157</f>
        <v>0</v>
      </c>
      <c r="R157" s="38"/>
      <c r="S157" s="62">
        <f>Q157+R157</f>
        <v>0</v>
      </c>
      <c r="T157" s="38"/>
      <c r="U157" s="62">
        <f>S157+T157</f>
        <v>0</v>
      </c>
      <c r="V157" s="30">
        <f>T157+U157</f>
        <v>0</v>
      </c>
    </row>
    <row r="158" spans="1:22" ht="51.75" customHeight="1">
      <c r="A158" s="31"/>
      <c r="B158" s="77" t="s">
        <v>236</v>
      </c>
      <c r="C158" s="84" t="s">
        <v>116</v>
      </c>
      <c r="D158" s="84" t="s">
        <v>23</v>
      </c>
      <c r="E158" s="103" t="s">
        <v>237</v>
      </c>
      <c r="F158" s="84"/>
      <c r="G158" s="43">
        <f>G159</f>
        <v>615.69</v>
      </c>
      <c r="H158" s="44">
        <f>H159+H161</f>
        <v>150</v>
      </c>
      <c r="I158" s="57">
        <f>G158+H158</f>
        <v>765.69</v>
      </c>
      <c r="J158" s="18">
        <f>J159+J161</f>
        <v>-97.5</v>
      </c>
      <c r="K158" s="18">
        <f>I158+J158</f>
        <v>668.19</v>
      </c>
      <c r="L158" s="18">
        <f>L159+L161</f>
        <v>0</v>
      </c>
      <c r="M158" s="26">
        <f>K158+L158</f>
        <v>668.19</v>
      </c>
      <c r="N158" s="18">
        <f>N159+N161</f>
        <v>0</v>
      </c>
      <c r="O158" s="27">
        <f>M158+N158</f>
        <v>668.19</v>
      </c>
      <c r="P158" s="26">
        <f>P159+P161+P160</f>
        <v>878.14118</v>
      </c>
      <c r="Q158" s="26">
        <f>Q159+Q161+Q160</f>
        <v>1546.3311800000001</v>
      </c>
      <c r="R158" s="38"/>
      <c r="S158" s="26">
        <f>S159+S161+S160</f>
        <v>1546.3311800000001</v>
      </c>
      <c r="T158" s="38"/>
      <c r="U158" s="26">
        <f>U159+U161+U160</f>
        <v>1546.3311800000001</v>
      </c>
      <c r="V158" s="30">
        <f>V159+V161+V160</f>
        <v>127.5</v>
      </c>
    </row>
    <row r="159" spans="1:22" ht="102.75" customHeight="1" hidden="1">
      <c r="A159" s="31"/>
      <c r="B159" s="83" t="s">
        <v>238</v>
      </c>
      <c r="C159" s="84" t="s">
        <v>116</v>
      </c>
      <c r="D159" s="84" t="s">
        <v>23</v>
      </c>
      <c r="E159" s="103" t="s">
        <v>239</v>
      </c>
      <c r="F159" s="84" t="s">
        <v>196</v>
      </c>
      <c r="G159" s="43">
        <v>615.69</v>
      </c>
      <c r="H159" s="44">
        <v>150</v>
      </c>
      <c r="I159" s="24">
        <f>G159+H159</f>
        <v>765.69</v>
      </c>
      <c r="J159" s="18">
        <f>-97.5-12.418</f>
        <v>-109.918</v>
      </c>
      <c r="K159" s="18">
        <f>I159+J159</f>
        <v>655.772</v>
      </c>
      <c r="L159" s="18">
        <v>0</v>
      </c>
      <c r="M159" s="26">
        <f>K159+L159</f>
        <v>655.772</v>
      </c>
      <c r="N159" s="18">
        <v>0</v>
      </c>
      <c r="O159" s="27">
        <f>M159+N159</f>
        <v>655.772</v>
      </c>
      <c r="P159" s="29">
        <f>-27.26336+163.44229+114.69889-418.94108</f>
        <v>-168.06325999999999</v>
      </c>
      <c r="Q159" s="26">
        <f aca="true" t="shared" si="23" ref="Q159:Q164">O159+P159</f>
        <v>487.70874000000003</v>
      </c>
      <c r="R159" s="38"/>
      <c r="S159" s="26">
        <f aca="true" t="shared" si="24" ref="S159:S164">Q159+R159</f>
        <v>487.70874000000003</v>
      </c>
      <c r="T159" s="38"/>
      <c r="U159" s="26">
        <f aca="true" t="shared" si="25" ref="U159:U260">S159+T159</f>
        <v>487.70874000000003</v>
      </c>
      <c r="V159" s="30">
        <v>0</v>
      </c>
    </row>
    <row r="160" spans="1:22" ht="117.75" customHeight="1" hidden="1">
      <c r="A160" s="31"/>
      <c r="B160" s="83" t="s">
        <v>240</v>
      </c>
      <c r="C160" s="84" t="s">
        <v>116</v>
      </c>
      <c r="D160" s="84" t="s">
        <v>23</v>
      </c>
      <c r="E160" s="103" t="s">
        <v>241</v>
      </c>
      <c r="F160" s="84" t="s">
        <v>196</v>
      </c>
      <c r="G160" s="43"/>
      <c r="H160" s="44"/>
      <c r="I160" s="24"/>
      <c r="J160" s="18"/>
      <c r="K160" s="18"/>
      <c r="L160" s="18"/>
      <c r="M160" s="26"/>
      <c r="N160" s="18"/>
      <c r="O160" s="27"/>
      <c r="P160" s="62">
        <v>600</v>
      </c>
      <c r="Q160" s="62">
        <f t="shared" si="23"/>
        <v>600</v>
      </c>
      <c r="R160" s="38"/>
      <c r="S160" s="62">
        <f t="shared" si="24"/>
        <v>600</v>
      </c>
      <c r="T160" s="38"/>
      <c r="U160" s="62">
        <f t="shared" si="25"/>
        <v>600</v>
      </c>
      <c r="V160" s="30">
        <v>0</v>
      </c>
    </row>
    <row r="161" spans="1:22" ht="87" customHeight="1">
      <c r="A161" s="31"/>
      <c r="B161" s="83" t="s">
        <v>242</v>
      </c>
      <c r="C161" s="84" t="s">
        <v>116</v>
      </c>
      <c r="D161" s="84" t="s">
        <v>23</v>
      </c>
      <c r="E161" s="103" t="s">
        <v>239</v>
      </c>
      <c r="F161" s="50" t="s">
        <v>35</v>
      </c>
      <c r="G161" s="43">
        <v>0</v>
      </c>
      <c r="H161" s="44">
        <v>0</v>
      </c>
      <c r="I161" s="24">
        <f>G161+H161</f>
        <v>0</v>
      </c>
      <c r="J161" s="18">
        <v>12.418</v>
      </c>
      <c r="K161" s="18">
        <f>I161+J161</f>
        <v>12.418</v>
      </c>
      <c r="L161" s="18">
        <v>0</v>
      </c>
      <c r="M161" s="26">
        <f>K161+L161</f>
        <v>12.418</v>
      </c>
      <c r="N161" s="18">
        <v>0</v>
      </c>
      <c r="O161" s="27">
        <f>M161+N161</f>
        <v>12.418</v>
      </c>
      <c r="P161" s="29">
        <f>27.26336+418.94108</f>
        <v>446.20444</v>
      </c>
      <c r="Q161" s="26">
        <f t="shared" si="23"/>
        <v>458.62244</v>
      </c>
      <c r="R161" s="38"/>
      <c r="S161" s="26">
        <f t="shared" si="24"/>
        <v>458.62244</v>
      </c>
      <c r="T161" s="38"/>
      <c r="U161" s="26">
        <f t="shared" si="25"/>
        <v>458.62244</v>
      </c>
      <c r="V161" s="30">
        <v>127.5</v>
      </c>
    </row>
    <row r="162" spans="1:22" ht="133.5" customHeight="1">
      <c r="A162" s="31"/>
      <c r="B162" s="85" t="s">
        <v>243</v>
      </c>
      <c r="C162" s="100" t="s">
        <v>116</v>
      </c>
      <c r="D162" s="100" t="s">
        <v>23</v>
      </c>
      <c r="E162" s="113" t="s">
        <v>244</v>
      </c>
      <c r="F162" s="56"/>
      <c r="G162" s="24">
        <f>G163</f>
        <v>0</v>
      </c>
      <c r="H162" s="36">
        <f>H163</f>
        <v>250</v>
      </c>
      <c r="I162" s="24">
        <f>G162+H162</f>
        <v>250</v>
      </c>
      <c r="J162" s="18">
        <f>J163</f>
        <v>0</v>
      </c>
      <c r="K162" s="18">
        <f>I162+J162</f>
        <v>250</v>
      </c>
      <c r="L162" s="18">
        <f>L163</f>
        <v>0</v>
      </c>
      <c r="M162" s="26">
        <f>K162+L162</f>
        <v>250</v>
      </c>
      <c r="N162" s="18">
        <f>N163</f>
        <v>0</v>
      </c>
      <c r="O162" s="27">
        <f>M162+N162</f>
        <v>250</v>
      </c>
      <c r="P162" s="30">
        <f>P163</f>
        <v>200</v>
      </c>
      <c r="Q162" s="26">
        <f t="shared" si="23"/>
        <v>450</v>
      </c>
      <c r="R162" s="38"/>
      <c r="S162" s="26">
        <f t="shared" si="24"/>
        <v>450</v>
      </c>
      <c r="T162" s="38"/>
      <c r="U162" s="26">
        <f t="shared" si="25"/>
        <v>450</v>
      </c>
      <c r="V162" s="30">
        <f>V163</f>
        <v>449.7</v>
      </c>
    </row>
    <row r="163" spans="1:22" ht="42" customHeight="1">
      <c r="A163" s="31"/>
      <c r="B163" s="83" t="s">
        <v>245</v>
      </c>
      <c r="C163" s="84" t="s">
        <v>116</v>
      </c>
      <c r="D163" s="84" t="s">
        <v>23</v>
      </c>
      <c r="E163" s="103" t="s">
        <v>246</v>
      </c>
      <c r="F163" s="50"/>
      <c r="G163" s="43">
        <f>G164</f>
        <v>0</v>
      </c>
      <c r="H163" s="44">
        <f>H164</f>
        <v>250</v>
      </c>
      <c r="I163" s="24">
        <f>G163+H163</f>
        <v>250</v>
      </c>
      <c r="J163" s="18">
        <f>J164</f>
        <v>0</v>
      </c>
      <c r="K163" s="18">
        <f>I163+J163</f>
        <v>250</v>
      </c>
      <c r="L163" s="18">
        <f>L164</f>
        <v>0</v>
      </c>
      <c r="M163" s="26">
        <f>K163+L163</f>
        <v>250</v>
      </c>
      <c r="N163" s="18">
        <f>N164</f>
        <v>0</v>
      </c>
      <c r="O163" s="27">
        <f>M163+N163</f>
        <v>250</v>
      </c>
      <c r="P163" s="30">
        <f>P164</f>
        <v>200</v>
      </c>
      <c r="Q163" s="26">
        <f t="shared" si="23"/>
        <v>450</v>
      </c>
      <c r="R163" s="38"/>
      <c r="S163" s="26">
        <f t="shared" si="24"/>
        <v>450</v>
      </c>
      <c r="T163" s="38"/>
      <c r="U163" s="26">
        <f t="shared" si="25"/>
        <v>450</v>
      </c>
      <c r="V163" s="30">
        <f>V164</f>
        <v>449.7</v>
      </c>
    </row>
    <row r="164" spans="1:22" ht="126">
      <c r="A164" s="31"/>
      <c r="B164" s="83" t="s">
        <v>247</v>
      </c>
      <c r="C164" s="84" t="s">
        <v>116</v>
      </c>
      <c r="D164" s="84" t="s">
        <v>23</v>
      </c>
      <c r="E164" s="103" t="s">
        <v>248</v>
      </c>
      <c r="F164" s="50" t="s">
        <v>196</v>
      </c>
      <c r="G164" s="43">
        <v>0</v>
      </c>
      <c r="H164" s="44">
        <v>250</v>
      </c>
      <c r="I164" s="24">
        <f>G164+H164</f>
        <v>250</v>
      </c>
      <c r="J164" s="18">
        <v>0</v>
      </c>
      <c r="K164" s="18">
        <f>I164+J164</f>
        <v>250</v>
      </c>
      <c r="L164" s="18">
        <v>0</v>
      </c>
      <c r="M164" s="26">
        <f>K164+L164</f>
        <v>250</v>
      </c>
      <c r="N164" s="18">
        <v>0</v>
      </c>
      <c r="O164" s="27">
        <f>M164+N164</f>
        <v>250</v>
      </c>
      <c r="P164" s="30">
        <v>200</v>
      </c>
      <c r="Q164" s="26">
        <f t="shared" si="23"/>
        <v>450</v>
      </c>
      <c r="R164" s="38"/>
      <c r="S164" s="26">
        <f t="shared" si="24"/>
        <v>450</v>
      </c>
      <c r="T164" s="38"/>
      <c r="U164" s="26">
        <f t="shared" si="25"/>
        <v>450</v>
      </c>
      <c r="V164" s="30">
        <v>449.7</v>
      </c>
    </row>
    <row r="165" spans="1:22" ht="63">
      <c r="A165" s="31"/>
      <c r="B165" s="112" t="s">
        <v>249</v>
      </c>
      <c r="C165" s="100" t="s">
        <v>116</v>
      </c>
      <c r="D165" s="100" t="s">
        <v>23</v>
      </c>
      <c r="E165" s="113" t="s">
        <v>250</v>
      </c>
      <c r="F165" s="56"/>
      <c r="G165" s="24"/>
      <c r="H165" s="36"/>
      <c r="I165" s="24"/>
      <c r="J165" s="18"/>
      <c r="K165" s="18"/>
      <c r="L165" s="18"/>
      <c r="M165" s="26"/>
      <c r="N165" s="18"/>
      <c r="O165" s="27"/>
      <c r="P165" s="30"/>
      <c r="Q165" s="26"/>
      <c r="R165" s="29"/>
      <c r="S165" s="26"/>
      <c r="T165" s="29">
        <f>T166</f>
        <v>11540.08</v>
      </c>
      <c r="U165" s="28">
        <f t="shared" si="25"/>
        <v>11540.08</v>
      </c>
      <c r="V165" s="30">
        <f>V166</f>
        <v>11540.1</v>
      </c>
    </row>
    <row r="166" spans="1:22" ht="47.25">
      <c r="A166" s="31"/>
      <c r="B166" s="115" t="s">
        <v>223</v>
      </c>
      <c r="C166" s="84" t="s">
        <v>116</v>
      </c>
      <c r="D166" s="84" t="s">
        <v>23</v>
      </c>
      <c r="E166" s="103" t="s">
        <v>251</v>
      </c>
      <c r="F166" s="50"/>
      <c r="G166" s="43"/>
      <c r="H166" s="44"/>
      <c r="I166" s="24"/>
      <c r="J166" s="18"/>
      <c r="K166" s="18"/>
      <c r="L166" s="18"/>
      <c r="M166" s="26"/>
      <c r="N166" s="18"/>
      <c r="O166" s="27"/>
      <c r="P166" s="30"/>
      <c r="Q166" s="26"/>
      <c r="R166" s="38"/>
      <c r="S166" s="26"/>
      <c r="T166" s="38">
        <f>T167</f>
        <v>11540.08</v>
      </c>
      <c r="U166" s="28">
        <f t="shared" si="25"/>
        <v>11540.08</v>
      </c>
      <c r="V166" s="30">
        <f>V167</f>
        <v>11540.1</v>
      </c>
    </row>
    <row r="167" spans="1:22" ht="47.25">
      <c r="A167" s="31"/>
      <c r="B167" s="115" t="s">
        <v>252</v>
      </c>
      <c r="C167" s="84" t="s">
        <v>116</v>
      </c>
      <c r="D167" s="84" t="s">
        <v>23</v>
      </c>
      <c r="E167" s="103" t="s">
        <v>253</v>
      </c>
      <c r="F167" s="50" t="s">
        <v>46</v>
      </c>
      <c r="G167" s="43"/>
      <c r="H167" s="44"/>
      <c r="I167" s="24"/>
      <c r="J167" s="18"/>
      <c r="K167" s="18"/>
      <c r="L167" s="18"/>
      <c r="M167" s="26"/>
      <c r="N167" s="18"/>
      <c r="O167" s="27"/>
      <c r="P167" s="30"/>
      <c r="Q167" s="26"/>
      <c r="R167" s="38"/>
      <c r="S167" s="26"/>
      <c r="T167" s="38">
        <f>11424.6+115.48</f>
        <v>11540.08</v>
      </c>
      <c r="U167" s="28">
        <f t="shared" si="25"/>
        <v>11540.08</v>
      </c>
      <c r="V167" s="30">
        <v>11540.1</v>
      </c>
    </row>
    <row r="168" spans="1:22" ht="21.75" customHeight="1">
      <c r="A168" s="31"/>
      <c r="B168" s="85" t="s">
        <v>254</v>
      </c>
      <c r="C168" s="100" t="s">
        <v>116</v>
      </c>
      <c r="D168" s="100" t="s">
        <v>32</v>
      </c>
      <c r="E168" s="113"/>
      <c r="F168" s="56"/>
      <c r="G168" s="24">
        <f>G169+G172+G184</f>
        <v>10407.5</v>
      </c>
      <c r="H168" s="25">
        <f>H169+H172+H184</f>
        <v>2414.91698</v>
      </c>
      <c r="I168" s="18">
        <f aca="true" t="shared" si="26" ref="I168:I178">G168+H168</f>
        <v>12822.41698</v>
      </c>
      <c r="J168" s="18">
        <f>J184</f>
        <v>1511.36842</v>
      </c>
      <c r="K168" s="18">
        <f aca="true" t="shared" si="27" ref="K168:K178">I168+J168</f>
        <v>14333.7854</v>
      </c>
      <c r="L168" s="18">
        <f>L184</f>
        <v>0</v>
      </c>
      <c r="M168" s="26">
        <f>M169+M172+M184</f>
        <v>14333.7854</v>
      </c>
      <c r="N168" s="18">
        <f>N184</f>
        <v>327.82748</v>
      </c>
      <c r="O168" s="27">
        <f>O169+O172+O184</f>
        <v>14661.61288</v>
      </c>
      <c r="P168" s="26">
        <f>P169+P172+P184</f>
        <v>-36.11568999999989</v>
      </c>
      <c r="Q168" s="26">
        <f aca="true" t="shared" si="28" ref="Q168:Q260">O168+P168</f>
        <v>14625.49719</v>
      </c>
      <c r="R168" s="38"/>
      <c r="S168" s="26">
        <f aca="true" t="shared" si="29" ref="S168:S260">Q168+R168</f>
        <v>14625.49719</v>
      </c>
      <c r="T168" s="38"/>
      <c r="U168" s="26">
        <f t="shared" si="25"/>
        <v>14625.49719</v>
      </c>
      <c r="V168" s="30">
        <f>V172+V184</f>
        <v>14058.599999999999</v>
      </c>
    </row>
    <row r="169" spans="1:22" ht="75.75" customHeight="1" hidden="1">
      <c r="A169" s="31"/>
      <c r="B169" s="32" t="s">
        <v>95</v>
      </c>
      <c r="C169" s="56" t="s">
        <v>116</v>
      </c>
      <c r="D169" s="56" t="s">
        <v>32</v>
      </c>
      <c r="E169" s="61" t="s">
        <v>37</v>
      </c>
      <c r="F169" s="56"/>
      <c r="G169" s="24">
        <f>G170</f>
        <v>200</v>
      </c>
      <c r="H169" s="36">
        <f>H170</f>
        <v>0</v>
      </c>
      <c r="I169" s="24">
        <f t="shared" si="26"/>
        <v>200</v>
      </c>
      <c r="J169" s="18">
        <f>J170</f>
        <v>0</v>
      </c>
      <c r="K169" s="18">
        <f t="shared" si="27"/>
        <v>200</v>
      </c>
      <c r="L169" s="18">
        <f>L170</f>
        <v>0</v>
      </c>
      <c r="M169" s="26">
        <f aca="true" t="shared" si="30" ref="M169:M178">K169+L169</f>
        <v>200</v>
      </c>
      <c r="N169" s="18">
        <f>N170</f>
        <v>0</v>
      </c>
      <c r="O169" s="27">
        <f aca="true" t="shared" si="31" ref="O169:O181">M169+N169</f>
        <v>200</v>
      </c>
      <c r="P169" s="62">
        <f>P170</f>
        <v>-200</v>
      </c>
      <c r="Q169" s="26">
        <f t="shared" si="28"/>
        <v>0</v>
      </c>
      <c r="R169" s="38"/>
      <c r="S169" s="26">
        <f t="shared" si="29"/>
        <v>0</v>
      </c>
      <c r="T169" s="38"/>
      <c r="U169" s="26">
        <f t="shared" si="25"/>
        <v>0</v>
      </c>
      <c r="V169" s="30">
        <f>T169+U169</f>
        <v>0</v>
      </c>
    </row>
    <row r="170" spans="1:22" ht="45.75" customHeight="1" hidden="1">
      <c r="A170" s="31"/>
      <c r="B170" s="63" t="s">
        <v>255</v>
      </c>
      <c r="C170" s="50" t="s">
        <v>116</v>
      </c>
      <c r="D170" s="50" t="s">
        <v>32</v>
      </c>
      <c r="E170" s="51" t="s">
        <v>97</v>
      </c>
      <c r="F170" s="50"/>
      <c r="G170" s="24">
        <f>G171</f>
        <v>200</v>
      </c>
      <c r="H170" s="36">
        <f>H171</f>
        <v>0</v>
      </c>
      <c r="I170" s="24">
        <f t="shared" si="26"/>
        <v>200</v>
      </c>
      <c r="J170" s="18">
        <f>J171</f>
        <v>0</v>
      </c>
      <c r="K170" s="18">
        <f t="shared" si="27"/>
        <v>200</v>
      </c>
      <c r="L170" s="18">
        <f>L171</f>
        <v>0</v>
      </c>
      <c r="M170" s="26">
        <f t="shared" si="30"/>
        <v>200</v>
      </c>
      <c r="N170" s="18">
        <f>N171</f>
        <v>0</v>
      </c>
      <c r="O170" s="27">
        <f t="shared" si="31"/>
        <v>200</v>
      </c>
      <c r="P170" s="62">
        <f>P171</f>
        <v>-200</v>
      </c>
      <c r="Q170" s="26">
        <f t="shared" si="28"/>
        <v>0</v>
      </c>
      <c r="R170" s="38"/>
      <c r="S170" s="26">
        <f t="shared" si="29"/>
        <v>0</v>
      </c>
      <c r="T170" s="38"/>
      <c r="U170" s="26">
        <f t="shared" si="25"/>
        <v>0</v>
      </c>
      <c r="V170" s="30">
        <f>T170+U170</f>
        <v>0</v>
      </c>
    </row>
    <row r="171" spans="1:22" ht="54" customHeight="1" hidden="1">
      <c r="A171" s="31"/>
      <c r="B171" s="83" t="s">
        <v>98</v>
      </c>
      <c r="C171" s="50" t="s">
        <v>116</v>
      </c>
      <c r="D171" s="50" t="s">
        <v>32</v>
      </c>
      <c r="E171" s="51" t="s">
        <v>99</v>
      </c>
      <c r="F171" s="50" t="s">
        <v>35</v>
      </c>
      <c r="G171" s="24">
        <v>200</v>
      </c>
      <c r="H171" s="36">
        <v>0</v>
      </c>
      <c r="I171" s="24">
        <f t="shared" si="26"/>
        <v>200</v>
      </c>
      <c r="J171" s="18">
        <v>0</v>
      </c>
      <c r="K171" s="18">
        <f t="shared" si="27"/>
        <v>200</v>
      </c>
      <c r="L171" s="18">
        <v>0</v>
      </c>
      <c r="M171" s="26">
        <f t="shared" si="30"/>
        <v>200</v>
      </c>
      <c r="N171" s="18">
        <v>0</v>
      </c>
      <c r="O171" s="27">
        <f t="shared" si="31"/>
        <v>200</v>
      </c>
      <c r="P171" s="62">
        <v>-200</v>
      </c>
      <c r="Q171" s="26">
        <f t="shared" si="28"/>
        <v>0</v>
      </c>
      <c r="R171" s="38"/>
      <c r="S171" s="26">
        <f t="shared" si="29"/>
        <v>0</v>
      </c>
      <c r="T171" s="38"/>
      <c r="U171" s="26">
        <f t="shared" si="25"/>
        <v>0</v>
      </c>
      <c r="V171" s="30">
        <f>T171+U171</f>
        <v>0</v>
      </c>
    </row>
    <row r="172" spans="1:22" ht="81.75" customHeight="1">
      <c r="A172" s="31"/>
      <c r="B172" s="32" t="s">
        <v>117</v>
      </c>
      <c r="C172" s="56" t="s">
        <v>116</v>
      </c>
      <c r="D172" s="56" t="s">
        <v>32</v>
      </c>
      <c r="E172" s="61" t="s">
        <v>256</v>
      </c>
      <c r="F172" s="50"/>
      <c r="G172" s="24">
        <f>G173+G175+G177+G180</f>
        <v>4280</v>
      </c>
      <c r="H172" s="36">
        <f>H173+H175+H177+H180</f>
        <v>980</v>
      </c>
      <c r="I172" s="24">
        <f t="shared" si="26"/>
        <v>5260</v>
      </c>
      <c r="J172" s="18">
        <f>J173+J175+J177+J180</f>
        <v>0</v>
      </c>
      <c r="K172" s="18">
        <f t="shared" si="27"/>
        <v>5260</v>
      </c>
      <c r="L172" s="18">
        <f>L173+L175+L177+L180</f>
        <v>0</v>
      </c>
      <c r="M172" s="26">
        <f t="shared" si="30"/>
        <v>5260</v>
      </c>
      <c r="N172" s="18">
        <f>N173+N175+N177+N180+N179</f>
        <v>0</v>
      </c>
      <c r="O172" s="27">
        <f t="shared" si="31"/>
        <v>5260</v>
      </c>
      <c r="P172" s="26">
        <f>P173+P175+P177+P180+P182</f>
        <v>315.4201200000001</v>
      </c>
      <c r="Q172" s="26">
        <f t="shared" si="28"/>
        <v>5575.42012</v>
      </c>
      <c r="R172" s="38"/>
      <c r="S172" s="26">
        <f t="shared" si="29"/>
        <v>5575.42012</v>
      </c>
      <c r="T172" s="38"/>
      <c r="U172" s="26">
        <f t="shared" si="25"/>
        <v>5575.42012</v>
      </c>
      <c r="V172" s="30">
        <f>V173+V177+V180+V182+V179</f>
        <v>5008.5</v>
      </c>
    </row>
    <row r="173" spans="1:22" ht="23.25" customHeight="1">
      <c r="A173" s="31"/>
      <c r="B173" s="83" t="s">
        <v>257</v>
      </c>
      <c r="C173" s="50" t="s">
        <v>116</v>
      </c>
      <c r="D173" s="50" t="s">
        <v>32</v>
      </c>
      <c r="E173" s="51" t="s">
        <v>258</v>
      </c>
      <c r="F173" s="50"/>
      <c r="G173" s="24">
        <f>G174</f>
        <v>2580</v>
      </c>
      <c r="H173" s="36">
        <f>H174</f>
        <v>1000</v>
      </c>
      <c r="I173" s="24">
        <f t="shared" si="26"/>
        <v>3580</v>
      </c>
      <c r="J173" s="18">
        <f>J174</f>
        <v>0</v>
      </c>
      <c r="K173" s="18">
        <f t="shared" si="27"/>
        <v>3580</v>
      </c>
      <c r="L173" s="18">
        <f>L174</f>
        <v>0</v>
      </c>
      <c r="M173" s="26">
        <f t="shared" si="30"/>
        <v>3580</v>
      </c>
      <c r="N173" s="18">
        <f>N174</f>
        <v>0</v>
      </c>
      <c r="O173" s="27">
        <f t="shared" si="31"/>
        <v>3580</v>
      </c>
      <c r="P173" s="29">
        <f>P174</f>
        <v>611.83882</v>
      </c>
      <c r="Q173" s="26">
        <f t="shared" si="28"/>
        <v>4191.83882</v>
      </c>
      <c r="R173" s="38"/>
      <c r="S173" s="26">
        <f t="shared" si="29"/>
        <v>4191.83882</v>
      </c>
      <c r="T173" s="38"/>
      <c r="U173" s="26">
        <f t="shared" si="25"/>
        <v>4191.83882</v>
      </c>
      <c r="V173" s="30">
        <f>V174</f>
        <v>3746.7</v>
      </c>
    </row>
    <row r="174" spans="1:22" ht="47.25">
      <c r="A174" s="31"/>
      <c r="B174" s="63" t="s">
        <v>259</v>
      </c>
      <c r="C174" s="50" t="s">
        <v>116</v>
      </c>
      <c r="D174" s="50" t="s">
        <v>32</v>
      </c>
      <c r="E174" s="51" t="s">
        <v>260</v>
      </c>
      <c r="F174" s="50" t="s">
        <v>35</v>
      </c>
      <c r="G174" s="24">
        <v>2580</v>
      </c>
      <c r="H174" s="36">
        <v>1000</v>
      </c>
      <c r="I174" s="24">
        <f t="shared" si="26"/>
        <v>3580</v>
      </c>
      <c r="J174" s="18">
        <v>0</v>
      </c>
      <c r="K174" s="18">
        <f t="shared" si="27"/>
        <v>3580</v>
      </c>
      <c r="L174" s="18">
        <v>0</v>
      </c>
      <c r="M174" s="26">
        <f t="shared" si="30"/>
        <v>3580</v>
      </c>
      <c r="N174" s="18">
        <v>0</v>
      </c>
      <c r="O174" s="27">
        <f t="shared" si="31"/>
        <v>3580</v>
      </c>
      <c r="P174" s="29">
        <f>611.83882</f>
        <v>611.83882</v>
      </c>
      <c r="Q174" s="26">
        <f t="shared" si="28"/>
        <v>4191.83882</v>
      </c>
      <c r="R174" s="38"/>
      <c r="S174" s="26">
        <f t="shared" si="29"/>
        <v>4191.83882</v>
      </c>
      <c r="T174" s="38"/>
      <c r="U174" s="26">
        <f t="shared" si="25"/>
        <v>4191.83882</v>
      </c>
      <c r="V174" s="30">
        <v>3746.7</v>
      </c>
    </row>
    <row r="175" spans="1:22" ht="31.5" hidden="1">
      <c r="A175" s="31"/>
      <c r="B175" s="83" t="s">
        <v>261</v>
      </c>
      <c r="C175" s="50" t="s">
        <v>116</v>
      </c>
      <c r="D175" s="50" t="s">
        <v>32</v>
      </c>
      <c r="E175" s="51" t="s">
        <v>262</v>
      </c>
      <c r="F175" s="50"/>
      <c r="G175" s="24">
        <f>G176</f>
        <v>100</v>
      </c>
      <c r="H175" s="36">
        <f>H176</f>
        <v>0</v>
      </c>
      <c r="I175" s="24">
        <f t="shared" si="26"/>
        <v>100</v>
      </c>
      <c r="J175" s="18">
        <f>J176</f>
        <v>0</v>
      </c>
      <c r="K175" s="18">
        <f t="shared" si="27"/>
        <v>100</v>
      </c>
      <c r="L175" s="18">
        <f>L176</f>
        <v>0</v>
      </c>
      <c r="M175" s="26">
        <f t="shared" si="30"/>
        <v>100</v>
      </c>
      <c r="N175" s="18">
        <f>N176</f>
        <v>0</v>
      </c>
      <c r="O175" s="27">
        <f t="shared" si="31"/>
        <v>100</v>
      </c>
      <c r="P175" s="29">
        <f>P176</f>
        <v>0</v>
      </c>
      <c r="Q175" s="26">
        <f t="shared" si="28"/>
        <v>100</v>
      </c>
      <c r="R175" s="38"/>
      <c r="S175" s="26">
        <f t="shared" si="29"/>
        <v>100</v>
      </c>
      <c r="T175" s="38"/>
      <c r="U175" s="26">
        <f t="shared" si="25"/>
        <v>100</v>
      </c>
      <c r="V175" s="30">
        <v>0</v>
      </c>
    </row>
    <row r="176" spans="1:22" ht="47.25" hidden="1">
      <c r="A176" s="31"/>
      <c r="B176" s="63" t="s">
        <v>263</v>
      </c>
      <c r="C176" s="50" t="s">
        <v>116</v>
      </c>
      <c r="D176" s="50" t="s">
        <v>32</v>
      </c>
      <c r="E176" s="51" t="s">
        <v>264</v>
      </c>
      <c r="F176" s="50" t="s">
        <v>35</v>
      </c>
      <c r="G176" s="24">
        <v>100</v>
      </c>
      <c r="H176" s="36">
        <v>0</v>
      </c>
      <c r="I176" s="24">
        <f t="shared" si="26"/>
        <v>100</v>
      </c>
      <c r="J176" s="18">
        <v>0</v>
      </c>
      <c r="K176" s="18">
        <f t="shared" si="27"/>
        <v>100</v>
      </c>
      <c r="L176" s="18">
        <v>0</v>
      </c>
      <c r="M176" s="26">
        <f t="shared" si="30"/>
        <v>100</v>
      </c>
      <c r="N176" s="18">
        <v>0</v>
      </c>
      <c r="O176" s="27">
        <f t="shared" si="31"/>
        <v>100</v>
      </c>
      <c r="P176" s="29"/>
      <c r="Q176" s="26">
        <f t="shared" si="28"/>
        <v>100</v>
      </c>
      <c r="R176" s="38"/>
      <c r="S176" s="26">
        <f t="shared" si="29"/>
        <v>100</v>
      </c>
      <c r="T176" s="38"/>
      <c r="U176" s="26">
        <f t="shared" si="25"/>
        <v>100</v>
      </c>
      <c r="V176" s="30">
        <v>0</v>
      </c>
    </row>
    <row r="177" spans="1:22" ht="36" customHeight="1">
      <c r="A177" s="31"/>
      <c r="B177" s="83" t="s">
        <v>265</v>
      </c>
      <c r="C177" s="50" t="s">
        <v>116</v>
      </c>
      <c r="D177" s="50" t="s">
        <v>32</v>
      </c>
      <c r="E177" s="51" t="s">
        <v>266</v>
      </c>
      <c r="F177" s="50"/>
      <c r="G177" s="24">
        <f>G178</f>
        <v>800</v>
      </c>
      <c r="H177" s="36">
        <f>H178</f>
        <v>-20</v>
      </c>
      <c r="I177" s="24">
        <f t="shared" si="26"/>
        <v>780</v>
      </c>
      <c r="J177" s="18">
        <f>J178</f>
        <v>0</v>
      </c>
      <c r="K177" s="18">
        <f t="shared" si="27"/>
        <v>780</v>
      </c>
      <c r="L177" s="18">
        <f>L178</f>
        <v>0</v>
      </c>
      <c r="M177" s="26">
        <f t="shared" si="30"/>
        <v>780</v>
      </c>
      <c r="N177" s="18">
        <f>N178</f>
        <v>-10</v>
      </c>
      <c r="O177" s="27">
        <f t="shared" si="31"/>
        <v>770</v>
      </c>
      <c r="P177" s="26">
        <f>P178+P179</f>
        <v>-444.83761</v>
      </c>
      <c r="Q177" s="26">
        <f t="shared" si="28"/>
        <v>325.16239</v>
      </c>
      <c r="R177" s="38"/>
      <c r="S177" s="26">
        <f t="shared" si="29"/>
        <v>325.16239</v>
      </c>
      <c r="T177" s="38"/>
      <c r="U177" s="26">
        <f t="shared" si="25"/>
        <v>325.16239</v>
      </c>
      <c r="V177" s="30">
        <f>V178</f>
        <v>325.2</v>
      </c>
    </row>
    <row r="178" spans="1:22" ht="56.25" customHeight="1">
      <c r="A178" s="31"/>
      <c r="B178" s="63" t="s">
        <v>267</v>
      </c>
      <c r="C178" s="50" t="s">
        <v>116</v>
      </c>
      <c r="D178" s="50" t="s">
        <v>32</v>
      </c>
      <c r="E178" s="51" t="s">
        <v>268</v>
      </c>
      <c r="F178" s="50" t="s">
        <v>35</v>
      </c>
      <c r="G178" s="24">
        <v>800</v>
      </c>
      <c r="H178" s="36">
        <v>-20</v>
      </c>
      <c r="I178" s="24">
        <f t="shared" si="26"/>
        <v>780</v>
      </c>
      <c r="J178" s="18">
        <v>0</v>
      </c>
      <c r="K178" s="18">
        <f t="shared" si="27"/>
        <v>780</v>
      </c>
      <c r="L178" s="18">
        <v>0</v>
      </c>
      <c r="M178" s="26">
        <f t="shared" si="30"/>
        <v>780</v>
      </c>
      <c r="N178" s="18">
        <v>-10</v>
      </c>
      <c r="O178" s="27">
        <f t="shared" si="31"/>
        <v>770</v>
      </c>
      <c r="P178" s="26">
        <f>-100-344.83761</f>
        <v>-444.83761</v>
      </c>
      <c r="Q178" s="26">
        <f t="shared" si="28"/>
        <v>325.16239</v>
      </c>
      <c r="R178" s="38"/>
      <c r="S178" s="26">
        <f t="shared" si="29"/>
        <v>325.16239</v>
      </c>
      <c r="T178" s="38"/>
      <c r="U178" s="26">
        <f t="shared" si="25"/>
        <v>325.16239</v>
      </c>
      <c r="V178" s="30">
        <v>325.2</v>
      </c>
    </row>
    <row r="179" spans="1:22" ht="39.75" customHeight="1">
      <c r="A179" s="31"/>
      <c r="B179" s="63" t="s">
        <v>269</v>
      </c>
      <c r="C179" s="50" t="s">
        <v>116</v>
      </c>
      <c r="D179" s="50" t="s">
        <v>32</v>
      </c>
      <c r="E179" s="51" t="s">
        <v>268</v>
      </c>
      <c r="F179" s="50" t="s">
        <v>46</v>
      </c>
      <c r="G179" s="24"/>
      <c r="H179" s="36"/>
      <c r="I179" s="24"/>
      <c r="J179" s="18"/>
      <c r="K179" s="18"/>
      <c r="L179" s="18"/>
      <c r="M179" s="26">
        <v>0</v>
      </c>
      <c r="N179" s="18">
        <v>10</v>
      </c>
      <c r="O179" s="27">
        <f t="shared" si="31"/>
        <v>10</v>
      </c>
      <c r="P179" s="29"/>
      <c r="Q179" s="26">
        <f t="shared" si="28"/>
        <v>10</v>
      </c>
      <c r="R179" s="38"/>
      <c r="S179" s="26">
        <f t="shared" si="29"/>
        <v>10</v>
      </c>
      <c r="T179" s="38"/>
      <c r="U179" s="26">
        <f t="shared" si="25"/>
        <v>10</v>
      </c>
      <c r="V179" s="30">
        <f>T179+U179</f>
        <v>10</v>
      </c>
    </row>
    <row r="180" spans="1:22" ht="31.5">
      <c r="A180" s="31"/>
      <c r="B180" s="83" t="s">
        <v>270</v>
      </c>
      <c r="C180" s="50" t="s">
        <v>116</v>
      </c>
      <c r="D180" s="50" t="s">
        <v>32</v>
      </c>
      <c r="E180" s="51" t="s">
        <v>271</v>
      </c>
      <c r="F180" s="50"/>
      <c r="G180" s="24">
        <f>G181</f>
        <v>800</v>
      </c>
      <c r="H180" s="36">
        <f>H181</f>
        <v>0</v>
      </c>
      <c r="I180" s="24">
        <f>G180+H180</f>
        <v>800</v>
      </c>
      <c r="J180" s="18">
        <f>J181</f>
        <v>0</v>
      </c>
      <c r="K180" s="18">
        <f>I180+J180</f>
        <v>800</v>
      </c>
      <c r="L180" s="18">
        <f>L181</f>
        <v>0</v>
      </c>
      <c r="M180" s="26">
        <f>K180+L180</f>
        <v>800</v>
      </c>
      <c r="N180" s="18">
        <f>N181</f>
        <v>0</v>
      </c>
      <c r="O180" s="27">
        <f t="shared" si="31"/>
        <v>800</v>
      </c>
      <c r="P180" s="26">
        <f>P181</f>
        <v>69.83571</v>
      </c>
      <c r="Q180" s="26">
        <f t="shared" si="28"/>
        <v>869.8357100000001</v>
      </c>
      <c r="R180" s="38"/>
      <c r="S180" s="26">
        <f t="shared" si="29"/>
        <v>869.8357100000001</v>
      </c>
      <c r="T180" s="38"/>
      <c r="U180" s="26">
        <f t="shared" si="25"/>
        <v>869.8357100000001</v>
      </c>
      <c r="V180" s="30">
        <f>V181</f>
        <v>848</v>
      </c>
    </row>
    <row r="181" spans="1:22" ht="49.5" customHeight="1">
      <c r="A181" s="31"/>
      <c r="B181" s="63" t="s">
        <v>272</v>
      </c>
      <c r="C181" s="50" t="s">
        <v>116</v>
      </c>
      <c r="D181" s="50" t="s">
        <v>32</v>
      </c>
      <c r="E181" s="51" t="s">
        <v>273</v>
      </c>
      <c r="F181" s="50" t="s">
        <v>35</v>
      </c>
      <c r="G181" s="24">
        <f>800</f>
        <v>800</v>
      </c>
      <c r="H181" s="36">
        <v>0</v>
      </c>
      <c r="I181" s="24">
        <f>G181+H181</f>
        <v>800</v>
      </c>
      <c r="J181" s="18">
        <v>0</v>
      </c>
      <c r="K181" s="18">
        <f>I181+J181</f>
        <v>800</v>
      </c>
      <c r="L181" s="18">
        <v>0</v>
      </c>
      <c r="M181" s="26">
        <f>K181+L181</f>
        <v>800</v>
      </c>
      <c r="N181" s="18">
        <v>0</v>
      </c>
      <c r="O181" s="27">
        <f t="shared" si="31"/>
        <v>800</v>
      </c>
      <c r="P181" s="26">
        <f>100-30.16429</f>
        <v>69.83571</v>
      </c>
      <c r="Q181" s="26">
        <f t="shared" si="28"/>
        <v>869.8357100000001</v>
      </c>
      <c r="R181" s="38"/>
      <c r="S181" s="26">
        <f t="shared" si="29"/>
        <v>869.8357100000001</v>
      </c>
      <c r="T181" s="38"/>
      <c r="U181" s="26">
        <f t="shared" si="25"/>
        <v>869.8357100000001</v>
      </c>
      <c r="V181" s="30">
        <v>848</v>
      </c>
    </row>
    <row r="182" spans="1:22" ht="40.5" customHeight="1">
      <c r="A182" s="31"/>
      <c r="B182" s="46" t="s">
        <v>274</v>
      </c>
      <c r="C182" s="50" t="s">
        <v>116</v>
      </c>
      <c r="D182" s="50" t="s">
        <v>32</v>
      </c>
      <c r="E182" s="51" t="s">
        <v>275</v>
      </c>
      <c r="F182" s="50"/>
      <c r="G182" s="24"/>
      <c r="H182" s="36"/>
      <c r="I182" s="24"/>
      <c r="J182" s="18"/>
      <c r="K182" s="18"/>
      <c r="L182" s="18"/>
      <c r="M182" s="26"/>
      <c r="N182" s="18"/>
      <c r="O182" s="27">
        <v>0</v>
      </c>
      <c r="P182" s="26">
        <f>P183</f>
        <v>78.5832</v>
      </c>
      <c r="Q182" s="26">
        <f t="shared" si="28"/>
        <v>78.5832</v>
      </c>
      <c r="R182" s="38"/>
      <c r="S182" s="26">
        <f t="shared" si="29"/>
        <v>78.5832</v>
      </c>
      <c r="T182" s="38"/>
      <c r="U182" s="26">
        <f t="shared" si="25"/>
        <v>78.5832</v>
      </c>
      <c r="V182" s="30">
        <f>V183</f>
        <v>78.6</v>
      </c>
    </row>
    <row r="183" spans="1:22" ht="57" customHeight="1">
      <c r="A183" s="31"/>
      <c r="B183" s="46" t="s">
        <v>276</v>
      </c>
      <c r="C183" s="50" t="s">
        <v>116</v>
      </c>
      <c r="D183" s="50" t="s">
        <v>32</v>
      </c>
      <c r="E183" s="51" t="s">
        <v>277</v>
      </c>
      <c r="F183" s="50" t="s">
        <v>35</v>
      </c>
      <c r="G183" s="24"/>
      <c r="H183" s="36"/>
      <c r="I183" s="24"/>
      <c r="J183" s="18"/>
      <c r="K183" s="18"/>
      <c r="L183" s="18"/>
      <c r="M183" s="26"/>
      <c r="N183" s="18"/>
      <c r="O183" s="27">
        <v>0</v>
      </c>
      <c r="P183" s="26">
        <v>78.5832</v>
      </c>
      <c r="Q183" s="26">
        <f t="shared" si="28"/>
        <v>78.5832</v>
      </c>
      <c r="R183" s="38"/>
      <c r="S183" s="26">
        <f t="shared" si="29"/>
        <v>78.5832</v>
      </c>
      <c r="T183" s="38"/>
      <c r="U183" s="26">
        <f t="shared" si="25"/>
        <v>78.5832</v>
      </c>
      <c r="V183" s="30">
        <v>78.6</v>
      </c>
    </row>
    <row r="184" spans="1:22" ht="72.75" customHeight="1">
      <c r="A184" s="31"/>
      <c r="B184" s="95" t="s">
        <v>278</v>
      </c>
      <c r="C184" s="100" t="s">
        <v>116</v>
      </c>
      <c r="D184" s="100" t="s">
        <v>32</v>
      </c>
      <c r="E184" s="101" t="s">
        <v>105</v>
      </c>
      <c r="F184" s="84"/>
      <c r="G184" s="24">
        <f>G185+G189</f>
        <v>5927.5</v>
      </c>
      <c r="H184" s="25">
        <f>H185+H189</f>
        <v>1434.91698</v>
      </c>
      <c r="I184" s="18">
        <f>G184+H184</f>
        <v>7362.41698</v>
      </c>
      <c r="J184" s="18">
        <f>J185</f>
        <v>1511.36842</v>
      </c>
      <c r="K184" s="18">
        <f aca="true" t="shared" si="32" ref="K184:K212">I184+J184</f>
        <v>8873.7854</v>
      </c>
      <c r="L184" s="18">
        <f>L185</f>
        <v>0</v>
      </c>
      <c r="M184" s="26">
        <f aca="true" t="shared" si="33" ref="M184:M212">K184+L184</f>
        <v>8873.7854</v>
      </c>
      <c r="N184" s="18">
        <f>N185+N189</f>
        <v>327.82748</v>
      </c>
      <c r="O184" s="27">
        <f aca="true" t="shared" si="34" ref="O184:O212">M184+N184</f>
        <v>9201.61288</v>
      </c>
      <c r="P184" s="26">
        <f>P185+P189</f>
        <v>-151.53581</v>
      </c>
      <c r="Q184" s="26">
        <f t="shared" si="28"/>
        <v>9050.077070000001</v>
      </c>
      <c r="R184" s="38"/>
      <c r="S184" s="26">
        <f t="shared" si="29"/>
        <v>9050.077070000001</v>
      </c>
      <c r="T184" s="38"/>
      <c r="U184" s="26">
        <f t="shared" si="25"/>
        <v>9050.077070000001</v>
      </c>
      <c r="V184" s="30">
        <f>V185+V189</f>
        <v>9050.099999999999</v>
      </c>
    </row>
    <row r="185" spans="1:22" ht="31.5">
      <c r="A185" s="31"/>
      <c r="B185" s="116" t="s">
        <v>279</v>
      </c>
      <c r="C185" s="84" t="s">
        <v>116</v>
      </c>
      <c r="D185" s="84" t="s">
        <v>32</v>
      </c>
      <c r="E185" s="102" t="s">
        <v>280</v>
      </c>
      <c r="F185" s="84"/>
      <c r="G185" s="24">
        <f>G186+G187</f>
        <v>5777.5</v>
      </c>
      <c r="H185" s="25">
        <f>H186+H187</f>
        <v>333.44737</v>
      </c>
      <c r="I185" s="18">
        <f>G185+H185</f>
        <v>6110.94737</v>
      </c>
      <c r="J185" s="18">
        <f>J186</f>
        <v>1511.36842</v>
      </c>
      <c r="K185" s="18">
        <f t="shared" si="32"/>
        <v>7622.31579</v>
      </c>
      <c r="L185" s="18">
        <f>L186</f>
        <v>0</v>
      </c>
      <c r="M185" s="26">
        <f t="shared" si="33"/>
        <v>7622.31579</v>
      </c>
      <c r="N185" s="18">
        <f>N186</f>
        <v>0</v>
      </c>
      <c r="O185" s="27">
        <f t="shared" si="34"/>
        <v>7622.31579</v>
      </c>
      <c r="P185" s="29">
        <f>P186+P187</f>
        <v>0</v>
      </c>
      <c r="Q185" s="26">
        <f t="shared" si="28"/>
        <v>7622.31579</v>
      </c>
      <c r="R185" s="38"/>
      <c r="S185" s="26">
        <f t="shared" si="29"/>
        <v>7622.31579</v>
      </c>
      <c r="T185" s="38"/>
      <c r="U185" s="26">
        <f t="shared" si="25"/>
        <v>7622.31579</v>
      </c>
      <c r="V185" s="30">
        <f>V186+V187</f>
        <v>7622.299999999999</v>
      </c>
    </row>
    <row r="186" spans="1:22" ht="70.5" customHeight="1">
      <c r="A186" s="31"/>
      <c r="B186" s="98" t="s">
        <v>281</v>
      </c>
      <c r="C186" s="84" t="s">
        <v>116</v>
      </c>
      <c r="D186" s="84" t="s">
        <v>32</v>
      </c>
      <c r="E186" s="102" t="s">
        <v>282</v>
      </c>
      <c r="F186" s="84" t="s">
        <v>35</v>
      </c>
      <c r="G186" s="24">
        <v>0</v>
      </c>
      <c r="H186" s="36">
        <v>0</v>
      </c>
      <c r="I186" s="18">
        <f>G186+H186</f>
        <v>0</v>
      </c>
      <c r="J186" s="18">
        <v>1511.36842</v>
      </c>
      <c r="K186" s="18">
        <f t="shared" si="32"/>
        <v>1511.36842</v>
      </c>
      <c r="L186" s="18">
        <v>0</v>
      </c>
      <c r="M186" s="26">
        <f t="shared" si="33"/>
        <v>1511.36842</v>
      </c>
      <c r="N186" s="18">
        <v>0</v>
      </c>
      <c r="O186" s="27">
        <f t="shared" si="34"/>
        <v>1511.36842</v>
      </c>
      <c r="P186" s="29"/>
      <c r="Q186" s="26">
        <f t="shared" si="28"/>
        <v>1511.36842</v>
      </c>
      <c r="R186" s="38"/>
      <c r="S186" s="26">
        <f t="shared" si="29"/>
        <v>1511.36842</v>
      </c>
      <c r="T186" s="38"/>
      <c r="U186" s="26">
        <f t="shared" si="25"/>
        <v>1511.36842</v>
      </c>
      <c r="V186" s="30">
        <v>1511.4</v>
      </c>
    </row>
    <row r="187" spans="1:22" ht="94.5">
      <c r="A187" s="31"/>
      <c r="B187" s="98" t="s">
        <v>283</v>
      </c>
      <c r="C187" s="84" t="s">
        <v>116</v>
      </c>
      <c r="D187" s="84" t="s">
        <v>32</v>
      </c>
      <c r="E187" s="102" t="s">
        <v>284</v>
      </c>
      <c r="F187" s="84" t="s">
        <v>35</v>
      </c>
      <c r="G187" s="24">
        <v>5777.5</v>
      </c>
      <c r="H187" s="25">
        <v>333.44737</v>
      </c>
      <c r="I187" s="18">
        <f>G187+H187</f>
        <v>6110.94737</v>
      </c>
      <c r="J187" s="18">
        <v>0</v>
      </c>
      <c r="K187" s="18">
        <f t="shared" si="32"/>
        <v>6110.94737</v>
      </c>
      <c r="L187" s="18">
        <v>0</v>
      </c>
      <c r="M187" s="26">
        <f t="shared" si="33"/>
        <v>6110.94737</v>
      </c>
      <c r="N187" s="18">
        <v>0</v>
      </c>
      <c r="O187" s="27">
        <f t="shared" si="34"/>
        <v>6110.94737</v>
      </c>
      <c r="P187" s="29"/>
      <c r="Q187" s="26">
        <f t="shared" si="28"/>
        <v>6110.94737</v>
      </c>
      <c r="R187" s="38"/>
      <c r="S187" s="26">
        <f t="shared" si="29"/>
        <v>6110.94737</v>
      </c>
      <c r="T187" s="38"/>
      <c r="U187" s="26">
        <f t="shared" si="25"/>
        <v>6110.94737</v>
      </c>
      <c r="V187" s="30">
        <v>6110.9</v>
      </c>
    </row>
    <row r="188" spans="1:22" ht="32.25" customHeight="1">
      <c r="A188" s="31"/>
      <c r="B188" s="149" t="s">
        <v>184</v>
      </c>
      <c r="C188" s="84" t="s">
        <v>116</v>
      </c>
      <c r="D188" s="84" t="s">
        <v>32</v>
      </c>
      <c r="E188" s="102" t="s">
        <v>285</v>
      </c>
      <c r="F188" s="84" t="s">
        <v>35</v>
      </c>
      <c r="G188" s="24">
        <v>0</v>
      </c>
      <c r="H188" s="25">
        <v>16.64737</v>
      </c>
      <c r="I188" s="18">
        <v>16.64737</v>
      </c>
      <c r="J188" s="18">
        <v>0</v>
      </c>
      <c r="K188" s="18">
        <f t="shared" si="32"/>
        <v>16.64737</v>
      </c>
      <c r="L188" s="18">
        <v>0</v>
      </c>
      <c r="M188" s="26">
        <f t="shared" si="33"/>
        <v>16.64737</v>
      </c>
      <c r="N188" s="18">
        <v>0</v>
      </c>
      <c r="O188" s="27">
        <f t="shared" si="34"/>
        <v>16.64737</v>
      </c>
      <c r="P188" s="29"/>
      <c r="Q188" s="26">
        <f t="shared" si="28"/>
        <v>16.64737</v>
      </c>
      <c r="R188" s="38"/>
      <c r="S188" s="26">
        <f t="shared" si="29"/>
        <v>16.64737</v>
      </c>
      <c r="T188" s="38"/>
      <c r="U188" s="26">
        <f t="shared" si="25"/>
        <v>16.64737</v>
      </c>
      <c r="V188" s="30">
        <v>16.6</v>
      </c>
    </row>
    <row r="189" spans="1:22" ht="36.75" customHeight="1">
      <c r="A189" s="31"/>
      <c r="B189" s="98" t="s">
        <v>286</v>
      </c>
      <c r="C189" s="84" t="s">
        <v>116</v>
      </c>
      <c r="D189" s="84" t="s">
        <v>32</v>
      </c>
      <c r="E189" s="102" t="s">
        <v>287</v>
      </c>
      <c r="F189" s="84"/>
      <c r="G189" s="24">
        <f>G190</f>
        <v>150</v>
      </c>
      <c r="H189" s="25">
        <f>H190</f>
        <v>1101.46961</v>
      </c>
      <c r="I189" s="18">
        <f aca="true" t="shared" si="35" ref="I189:I212">G189+H189</f>
        <v>1251.46961</v>
      </c>
      <c r="J189" s="18">
        <f>J190</f>
        <v>0</v>
      </c>
      <c r="K189" s="18">
        <f t="shared" si="32"/>
        <v>1251.46961</v>
      </c>
      <c r="L189" s="18">
        <f>L190</f>
        <v>0</v>
      </c>
      <c r="M189" s="26">
        <f t="shared" si="33"/>
        <v>1251.46961</v>
      </c>
      <c r="N189" s="18">
        <f>N190</f>
        <v>327.82748</v>
      </c>
      <c r="O189" s="27">
        <f t="shared" si="34"/>
        <v>1579.29709</v>
      </c>
      <c r="P189" s="26">
        <f>P190</f>
        <v>-151.53581</v>
      </c>
      <c r="Q189" s="26">
        <f t="shared" si="28"/>
        <v>1427.76128</v>
      </c>
      <c r="R189" s="38"/>
      <c r="S189" s="26">
        <f t="shared" si="29"/>
        <v>1427.76128</v>
      </c>
      <c r="T189" s="38"/>
      <c r="U189" s="26">
        <f t="shared" si="25"/>
        <v>1427.76128</v>
      </c>
      <c r="V189" s="30">
        <f>V190</f>
        <v>1427.8</v>
      </c>
    </row>
    <row r="190" spans="1:22" ht="101.25" customHeight="1">
      <c r="A190" s="31"/>
      <c r="B190" s="98" t="s">
        <v>288</v>
      </c>
      <c r="C190" s="84" t="s">
        <v>116</v>
      </c>
      <c r="D190" s="84" t="s">
        <v>32</v>
      </c>
      <c r="E190" s="102" t="s">
        <v>289</v>
      </c>
      <c r="F190" s="84" t="s">
        <v>35</v>
      </c>
      <c r="G190" s="43">
        <v>150</v>
      </c>
      <c r="H190" s="96">
        <v>1101.46961</v>
      </c>
      <c r="I190" s="18">
        <f t="shared" si="35"/>
        <v>1251.46961</v>
      </c>
      <c r="J190" s="18">
        <v>0</v>
      </c>
      <c r="K190" s="18">
        <f t="shared" si="32"/>
        <v>1251.46961</v>
      </c>
      <c r="L190" s="18">
        <v>0</v>
      </c>
      <c r="M190" s="26">
        <f t="shared" si="33"/>
        <v>1251.46961</v>
      </c>
      <c r="N190" s="18">
        <v>327.82748</v>
      </c>
      <c r="O190" s="27">
        <f t="shared" si="34"/>
        <v>1579.29709</v>
      </c>
      <c r="P190" s="26">
        <f>-114.69889-36.83692</f>
        <v>-151.53581</v>
      </c>
      <c r="Q190" s="26">
        <f t="shared" si="28"/>
        <v>1427.76128</v>
      </c>
      <c r="R190" s="38"/>
      <c r="S190" s="26">
        <f t="shared" si="29"/>
        <v>1427.76128</v>
      </c>
      <c r="T190" s="38"/>
      <c r="U190" s="26">
        <f t="shared" si="25"/>
        <v>1427.76128</v>
      </c>
      <c r="V190" s="30">
        <v>1427.8</v>
      </c>
    </row>
    <row r="191" spans="1:22" ht="35.25" customHeight="1">
      <c r="A191" s="31"/>
      <c r="B191" s="32" t="s">
        <v>290</v>
      </c>
      <c r="C191" s="56" t="s">
        <v>116</v>
      </c>
      <c r="D191" s="56" t="s">
        <v>116</v>
      </c>
      <c r="E191" s="61"/>
      <c r="F191" s="56"/>
      <c r="G191" s="24">
        <f aca="true" t="shared" si="36" ref="G191:H193">G192</f>
        <v>1885.3</v>
      </c>
      <c r="H191" s="36">
        <f t="shared" si="36"/>
        <v>0</v>
      </c>
      <c r="I191" s="24">
        <f t="shared" si="35"/>
        <v>1885.3</v>
      </c>
      <c r="J191" s="18">
        <f>J192</f>
        <v>0</v>
      </c>
      <c r="K191" s="18">
        <f t="shared" si="32"/>
        <v>1885.3</v>
      </c>
      <c r="L191" s="18">
        <f>L192</f>
        <v>0</v>
      </c>
      <c r="M191" s="26">
        <f t="shared" si="33"/>
        <v>1885.3</v>
      </c>
      <c r="N191" s="18">
        <f>N192</f>
        <v>0</v>
      </c>
      <c r="O191" s="27">
        <f t="shared" si="34"/>
        <v>1885.3</v>
      </c>
      <c r="P191" s="29"/>
      <c r="Q191" s="26">
        <f t="shared" si="28"/>
        <v>1885.3</v>
      </c>
      <c r="R191" s="38"/>
      <c r="S191" s="26">
        <f t="shared" si="29"/>
        <v>1885.3</v>
      </c>
      <c r="T191" s="38"/>
      <c r="U191" s="26">
        <f t="shared" si="25"/>
        <v>1885.3</v>
      </c>
      <c r="V191" s="30">
        <f>V192</f>
        <v>1847</v>
      </c>
    </row>
    <row r="192" spans="1:22" ht="81.75" customHeight="1">
      <c r="A192" s="31"/>
      <c r="B192" s="63" t="s">
        <v>67</v>
      </c>
      <c r="C192" s="50" t="s">
        <v>116</v>
      </c>
      <c r="D192" s="50" t="s">
        <v>116</v>
      </c>
      <c r="E192" s="51" t="s">
        <v>23</v>
      </c>
      <c r="F192" s="50"/>
      <c r="G192" s="43">
        <f t="shared" si="36"/>
        <v>1885.3</v>
      </c>
      <c r="H192" s="44">
        <f t="shared" si="36"/>
        <v>0</v>
      </c>
      <c r="I192" s="24">
        <f t="shared" si="35"/>
        <v>1885.3</v>
      </c>
      <c r="J192" s="18">
        <f>J193</f>
        <v>0</v>
      </c>
      <c r="K192" s="18">
        <f t="shared" si="32"/>
        <v>1885.3</v>
      </c>
      <c r="L192" s="18">
        <f>L193</f>
        <v>0</v>
      </c>
      <c r="M192" s="26">
        <f t="shared" si="33"/>
        <v>1885.3</v>
      </c>
      <c r="N192" s="18">
        <f>N193</f>
        <v>0</v>
      </c>
      <c r="O192" s="27">
        <f t="shared" si="34"/>
        <v>1885.3</v>
      </c>
      <c r="P192" s="29"/>
      <c r="Q192" s="26">
        <f t="shared" si="28"/>
        <v>1885.3</v>
      </c>
      <c r="R192" s="38"/>
      <c r="S192" s="26">
        <f t="shared" si="29"/>
        <v>1885.3</v>
      </c>
      <c r="T192" s="38"/>
      <c r="U192" s="26">
        <f t="shared" si="25"/>
        <v>1885.3</v>
      </c>
      <c r="V192" s="30">
        <f>V193</f>
        <v>1847</v>
      </c>
    </row>
    <row r="193" spans="1:22" ht="37.5" customHeight="1">
      <c r="A193" s="31"/>
      <c r="B193" s="46" t="s">
        <v>175</v>
      </c>
      <c r="C193" s="50" t="s">
        <v>116</v>
      </c>
      <c r="D193" s="50" t="s">
        <v>116</v>
      </c>
      <c r="E193" s="51" t="s">
        <v>69</v>
      </c>
      <c r="F193" s="50"/>
      <c r="G193" s="43">
        <f t="shared" si="36"/>
        <v>1885.3</v>
      </c>
      <c r="H193" s="44">
        <f t="shared" si="36"/>
        <v>0</v>
      </c>
      <c r="I193" s="24">
        <f t="shared" si="35"/>
        <v>1885.3</v>
      </c>
      <c r="J193" s="18">
        <f>J194</f>
        <v>0</v>
      </c>
      <c r="K193" s="18">
        <f t="shared" si="32"/>
        <v>1885.3</v>
      </c>
      <c r="L193" s="18">
        <f>L194</f>
        <v>0</v>
      </c>
      <c r="M193" s="26">
        <f t="shared" si="33"/>
        <v>1885.3</v>
      </c>
      <c r="N193" s="18">
        <f>N194</f>
        <v>0</v>
      </c>
      <c r="O193" s="27">
        <f t="shared" si="34"/>
        <v>1885.3</v>
      </c>
      <c r="P193" s="29"/>
      <c r="Q193" s="26">
        <f t="shared" si="28"/>
        <v>1885.3</v>
      </c>
      <c r="R193" s="38"/>
      <c r="S193" s="26">
        <f t="shared" si="29"/>
        <v>1885.3</v>
      </c>
      <c r="T193" s="38"/>
      <c r="U193" s="26">
        <f t="shared" si="25"/>
        <v>1885.3</v>
      </c>
      <c r="V193" s="30">
        <f>V194</f>
        <v>1847</v>
      </c>
    </row>
    <row r="194" spans="1:22" ht="141.75">
      <c r="A194" s="31"/>
      <c r="B194" s="46" t="s">
        <v>70</v>
      </c>
      <c r="C194" s="50" t="s">
        <v>116</v>
      </c>
      <c r="D194" s="50" t="s">
        <v>116</v>
      </c>
      <c r="E194" s="51" t="s">
        <v>71</v>
      </c>
      <c r="F194" s="50" t="s">
        <v>30</v>
      </c>
      <c r="G194" s="43">
        <v>1885.3</v>
      </c>
      <c r="H194" s="44">
        <v>0</v>
      </c>
      <c r="I194" s="24">
        <f t="shared" si="35"/>
        <v>1885.3</v>
      </c>
      <c r="J194" s="18">
        <v>0</v>
      </c>
      <c r="K194" s="18">
        <f t="shared" si="32"/>
        <v>1885.3</v>
      </c>
      <c r="L194" s="18">
        <v>0</v>
      </c>
      <c r="M194" s="26">
        <f t="shared" si="33"/>
        <v>1885.3</v>
      </c>
      <c r="N194" s="18">
        <v>0</v>
      </c>
      <c r="O194" s="27">
        <f t="shared" si="34"/>
        <v>1885.3</v>
      </c>
      <c r="P194" s="29"/>
      <c r="Q194" s="26">
        <f t="shared" si="28"/>
        <v>1885.3</v>
      </c>
      <c r="R194" s="38"/>
      <c r="S194" s="26">
        <f t="shared" si="29"/>
        <v>1885.3</v>
      </c>
      <c r="T194" s="38"/>
      <c r="U194" s="26">
        <f t="shared" si="25"/>
        <v>1885.3</v>
      </c>
      <c r="V194" s="30">
        <v>1847</v>
      </c>
    </row>
    <row r="195" spans="1:22" ht="30" customHeight="1" hidden="1">
      <c r="A195" s="31"/>
      <c r="B195" s="55" t="s">
        <v>291</v>
      </c>
      <c r="C195" s="56" t="s">
        <v>256</v>
      </c>
      <c r="D195" s="50"/>
      <c r="E195" s="51"/>
      <c r="F195" s="50"/>
      <c r="G195" s="24">
        <f aca="true" t="shared" si="37" ref="G195:H198">G196</f>
        <v>80</v>
      </c>
      <c r="H195" s="36">
        <f t="shared" si="37"/>
        <v>0</v>
      </c>
      <c r="I195" s="24">
        <f t="shared" si="35"/>
        <v>80</v>
      </c>
      <c r="J195" s="18">
        <f>J196</f>
        <v>0</v>
      </c>
      <c r="K195" s="18">
        <f t="shared" si="32"/>
        <v>80</v>
      </c>
      <c r="L195" s="18">
        <f>L196</f>
        <v>0</v>
      </c>
      <c r="M195" s="26">
        <f t="shared" si="33"/>
        <v>80</v>
      </c>
      <c r="N195" s="18">
        <f>N196</f>
        <v>0</v>
      </c>
      <c r="O195" s="27">
        <f t="shared" si="34"/>
        <v>80</v>
      </c>
      <c r="P195" s="62">
        <f>P196</f>
        <v>-80</v>
      </c>
      <c r="Q195" s="26">
        <f t="shared" si="28"/>
        <v>0</v>
      </c>
      <c r="R195" s="38"/>
      <c r="S195" s="26">
        <f t="shared" si="29"/>
        <v>0</v>
      </c>
      <c r="T195" s="38"/>
      <c r="U195" s="26">
        <f t="shared" si="25"/>
        <v>0</v>
      </c>
      <c r="V195" s="30">
        <f>T195+U195</f>
        <v>0</v>
      </c>
    </row>
    <row r="196" spans="1:22" ht="36" customHeight="1" hidden="1">
      <c r="A196" s="31"/>
      <c r="B196" s="46" t="s">
        <v>292</v>
      </c>
      <c r="C196" s="50" t="s">
        <v>256</v>
      </c>
      <c r="D196" s="50" t="s">
        <v>116</v>
      </c>
      <c r="E196" s="51"/>
      <c r="F196" s="50"/>
      <c r="G196" s="24">
        <f t="shared" si="37"/>
        <v>80</v>
      </c>
      <c r="H196" s="36">
        <f t="shared" si="37"/>
        <v>0</v>
      </c>
      <c r="I196" s="24">
        <f t="shared" si="35"/>
        <v>80</v>
      </c>
      <c r="J196" s="18">
        <v>0</v>
      </c>
      <c r="K196" s="18">
        <f t="shared" si="32"/>
        <v>80</v>
      </c>
      <c r="L196" s="18">
        <v>0</v>
      </c>
      <c r="M196" s="26">
        <f t="shared" si="33"/>
        <v>80</v>
      </c>
      <c r="N196" s="18">
        <v>0</v>
      </c>
      <c r="O196" s="27">
        <f t="shared" si="34"/>
        <v>80</v>
      </c>
      <c r="P196" s="62">
        <f>P197</f>
        <v>-80</v>
      </c>
      <c r="Q196" s="26">
        <f t="shared" si="28"/>
        <v>0</v>
      </c>
      <c r="R196" s="38"/>
      <c r="S196" s="26">
        <f t="shared" si="29"/>
        <v>0</v>
      </c>
      <c r="T196" s="38"/>
      <c r="U196" s="26">
        <f t="shared" si="25"/>
        <v>0</v>
      </c>
      <c r="V196" s="30">
        <f>T196+U196</f>
        <v>0</v>
      </c>
    </row>
    <row r="197" spans="1:22" ht="101.25" customHeight="1" hidden="1">
      <c r="A197" s="31"/>
      <c r="B197" s="32" t="s">
        <v>117</v>
      </c>
      <c r="C197" s="56" t="s">
        <v>256</v>
      </c>
      <c r="D197" s="56" t="s">
        <v>116</v>
      </c>
      <c r="E197" s="61" t="s">
        <v>256</v>
      </c>
      <c r="F197" s="56"/>
      <c r="G197" s="24">
        <f t="shared" si="37"/>
        <v>80</v>
      </c>
      <c r="H197" s="36">
        <f t="shared" si="37"/>
        <v>0</v>
      </c>
      <c r="I197" s="24">
        <f t="shared" si="35"/>
        <v>80</v>
      </c>
      <c r="J197" s="18">
        <f>J198</f>
        <v>0</v>
      </c>
      <c r="K197" s="18">
        <f t="shared" si="32"/>
        <v>80</v>
      </c>
      <c r="L197" s="18">
        <f>L198</f>
        <v>0</v>
      </c>
      <c r="M197" s="26">
        <f t="shared" si="33"/>
        <v>80</v>
      </c>
      <c r="N197" s="18">
        <f>N198</f>
        <v>0</v>
      </c>
      <c r="O197" s="27">
        <f t="shared" si="34"/>
        <v>80</v>
      </c>
      <c r="P197" s="62">
        <f>P198</f>
        <v>-80</v>
      </c>
      <c r="Q197" s="26">
        <f t="shared" si="28"/>
        <v>0</v>
      </c>
      <c r="R197" s="38"/>
      <c r="S197" s="26">
        <f t="shared" si="29"/>
        <v>0</v>
      </c>
      <c r="T197" s="38"/>
      <c r="U197" s="26">
        <f t="shared" si="25"/>
        <v>0</v>
      </c>
      <c r="V197" s="30">
        <f>T197+U197</f>
        <v>0</v>
      </c>
    </row>
    <row r="198" spans="1:22" ht="41.25" customHeight="1" hidden="1">
      <c r="A198" s="31"/>
      <c r="B198" s="46" t="s">
        <v>274</v>
      </c>
      <c r="C198" s="50" t="s">
        <v>256</v>
      </c>
      <c r="D198" s="50" t="s">
        <v>116</v>
      </c>
      <c r="E198" s="51" t="s">
        <v>275</v>
      </c>
      <c r="F198" s="50"/>
      <c r="G198" s="43">
        <f t="shared" si="37"/>
        <v>80</v>
      </c>
      <c r="H198" s="44">
        <f t="shared" si="37"/>
        <v>0</v>
      </c>
      <c r="I198" s="24">
        <f t="shared" si="35"/>
        <v>80</v>
      </c>
      <c r="J198" s="18">
        <f>J199</f>
        <v>0</v>
      </c>
      <c r="K198" s="18">
        <f t="shared" si="32"/>
        <v>80</v>
      </c>
      <c r="L198" s="18">
        <f>L199</f>
        <v>0</v>
      </c>
      <c r="M198" s="26">
        <f t="shared" si="33"/>
        <v>80</v>
      </c>
      <c r="N198" s="18">
        <f>N199</f>
        <v>0</v>
      </c>
      <c r="O198" s="27">
        <f t="shared" si="34"/>
        <v>80</v>
      </c>
      <c r="P198" s="62">
        <f>P199</f>
        <v>-80</v>
      </c>
      <c r="Q198" s="26">
        <f t="shared" si="28"/>
        <v>0</v>
      </c>
      <c r="R198" s="38"/>
      <c r="S198" s="26">
        <f t="shared" si="29"/>
        <v>0</v>
      </c>
      <c r="T198" s="38"/>
      <c r="U198" s="26">
        <f t="shared" si="25"/>
        <v>0</v>
      </c>
      <c r="V198" s="30">
        <f>T198+U198</f>
        <v>0</v>
      </c>
    </row>
    <row r="199" spans="1:22" ht="51.75" customHeight="1" hidden="1">
      <c r="A199" s="31"/>
      <c r="B199" s="46" t="s">
        <v>276</v>
      </c>
      <c r="C199" s="50" t="s">
        <v>256</v>
      </c>
      <c r="D199" s="50" t="s">
        <v>116</v>
      </c>
      <c r="E199" s="51" t="s">
        <v>277</v>
      </c>
      <c r="F199" s="50" t="s">
        <v>35</v>
      </c>
      <c r="G199" s="43">
        <v>80</v>
      </c>
      <c r="H199" s="44">
        <v>0</v>
      </c>
      <c r="I199" s="24">
        <f t="shared" si="35"/>
        <v>80</v>
      </c>
      <c r="J199" s="18">
        <v>0</v>
      </c>
      <c r="K199" s="18">
        <f t="shared" si="32"/>
        <v>80</v>
      </c>
      <c r="L199" s="18">
        <v>0</v>
      </c>
      <c r="M199" s="26">
        <f t="shared" si="33"/>
        <v>80</v>
      </c>
      <c r="N199" s="18">
        <v>0</v>
      </c>
      <c r="O199" s="27">
        <f t="shared" si="34"/>
        <v>80</v>
      </c>
      <c r="P199" s="62">
        <f>-78.5832-1.4168</f>
        <v>-80</v>
      </c>
      <c r="Q199" s="26">
        <f t="shared" si="28"/>
        <v>0</v>
      </c>
      <c r="R199" s="38"/>
      <c r="S199" s="26">
        <f t="shared" si="29"/>
        <v>0</v>
      </c>
      <c r="T199" s="38"/>
      <c r="U199" s="26">
        <f t="shared" si="25"/>
        <v>0</v>
      </c>
      <c r="V199" s="30">
        <f>T199+U199</f>
        <v>0</v>
      </c>
    </row>
    <row r="200" spans="1:22" ht="15.75">
      <c r="A200" s="31"/>
      <c r="B200" s="32" t="s">
        <v>293</v>
      </c>
      <c r="C200" s="56" t="s">
        <v>158</v>
      </c>
      <c r="D200" s="56"/>
      <c r="E200" s="51"/>
      <c r="F200" s="50"/>
      <c r="G200" s="24">
        <f>G201</f>
        <v>25110.2</v>
      </c>
      <c r="H200" s="36">
        <f>H201</f>
        <v>0</v>
      </c>
      <c r="I200" s="18">
        <f t="shared" si="35"/>
        <v>25110.2</v>
      </c>
      <c r="J200" s="117">
        <f>J201</f>
        <v>500</v>
      </c>
      <c r="K200" s="18">
        <f t="shared" si="32"/>
        <v>25610.2</v>
      </c>
      <c r="L200" s="117">
        <f>L201</f>
        <v>0</v>
      </c>
      <c r="M200" s="26">
        <f t="shared" si="33"/>
        <v>25610.2</v>
      </c>
      <c r="N200" s="117">
        <f>N201</f>
        <v>0</v>
      </c>
      <c r="O200" s="27">
        <f t="shared" si="34"/>
        <v>25610.2</v>
      </c>
      <c r="P200" s="62">
        <f>P201</f>
        <v>397.9</v>
      </c>
      <c r="Q200" s="26">
        <f t="shared" si="28"/>
        <v>26008.100000000002</v>
      </c>
      <c r="R200" s="38"/>
      <c r="S200" s="26">
        <f t="shared" si="29"/>
        <v>26008.100000000002</v>
      </c>
      <c r="T200" s="38"/>
      <c r="U200" s="26">
        <f t="shared" si="25"/>
        <v>26008.100000000002</v>
      </c>
      <c r="V200" s="30">
        <f>V201</f>
        <v>25811.600000000002</v>
      </c>
    </row>
    <row r="201" spans="1:22" ht="24" customHeight="1">
      <c r="A201" s="31"/>
      <c r="B201" s="118" t="s">
        <v>294</v>
      </c>
      <c r="C201" s="56" t="s">
        <v>158</v>
      </c>
      <c r="D201" s="56" t="s">
        <v>21</v>
      </c>
      <c r="E201" s="61"/>
      <c r="F201" s="56"/>
      <c r="G201" s="24">
        <f>G202+G205+G218+G224</f>
        <v>25110.2</v>
      </c>
      <c r="H201" s="36">
        <f>H202+H205+H218+H224</f>
        <v>0</v>
      </c>
      <c r="I201" s="18">
        <f t="shared" si="35"/>
        <v>25110.2</v>
      </c>
      <c r="J201" s="117">
        <f>J202+J205+J218+J224</f>
        <v>500</v>
      </c>
      <c r="K201" s="18">
        <f t="shared" si="32"/>
        <v>25610.2</v>
      </c>
      <c r="L201" s="117">
        <f>L202+L205+L218+L224</f>
        <v>0</v>
      </c>
      <c r="M201" s="26">
        <f t="shared" si="33"/>
        <v>25610.2</v>
      </c>
      <c r="N201" s="117">
        <f>N202+N205+N218+N224</f>
        <v>0</v>
      </c>
      <c r="O201" s="27">
        <f t="shared" si="34"/>
        <v>25610.2</v>
      </c>
      <c r="P201" s="62">
        <f>P202+P205+P218+P222</f>
        <v>397.9</v>
      </c>
      <c r="Q201" s="26">
        <f t="shared" si="28"/>
        <v>26008.100000000002</v>
      </c>
      <c r="R201" s="38"/>
      <c r="S201" s="26">
        <f t="shared" si="29"/>
        <v>26008.100000000002</v>
      </c>
      <c r="T201" s="38"/>
      <c r="U201" s="26">
        <f t="shared" si="25"/>
        <v>26008.100000000002</v>
      </c>
      <c r="V201" s="30">
        <f>V202+V205+V218+V222</f>
        <v>25811.600000000002</v>
      </c>
    </row>
    <row r="202" spans="1:22" ht="94.5">
      <c r="A202" s="31"/>
      <c r="B202" s="32" t="s">
        <v>67</v>
      </c>
      <c r="C202" s="56" t="s">
        <v>158</v>
      </c>
      <c r="D202" s="56" t="s">
        <v>21</v>
      </c>
      <c r="E202" s="61" t="s">
        <v>23</v>
      </c>
      <c r="F202" s="56"/>
      <c r="G202" s="24">
        <f>G203</f>
        <v>2469.7000000000003</v>
      </c>
      <c r="H202" s="36">
        <f>H203</f>
        <v>0</v>
      </c>
      <c r="I202" s="18">
        <f t="shared" si="35"/>
        <v>2469.7000000000003</v>
      </c>
      <c r="J202" s="117">
        <f>J203</f>
        <v>0</v>
      </c>
      <c r="K202" s="18">
        <f t="shared" si="32"/>
        <v>2469.7000000000003</v>
      </c>
      <c r="L202" s="117">
        <f>L203</f>
        <v>0</v>
      </c>
      <c r="M202" s="26">
        <f t="shared" si="33"/>
        <v>2469.7000000000003</v>
      </c>
      <c r="N202" s="117">
        <f>N203</f>
        <v>0</v>
      </c>
      <c r="O202" s="27">
        <f t="shared" si="34"/>
        <v>2469.7000000000003</v>
      </c>
      <c r="P202" s="62">
        <f>P203</f>
        <v>0</v>
      </c>
      <c r="Q202" s="26">
        <f t="shared" si="28"/>
        <v>2469.7000000000003</v>
      </c>
      <c r="R202" s="38"/>
      <c r="S202" s="26">
        <f t="shared" si="29"/>
        <v>2469.7000000000003</v>
      </c>
      <c r="T202" s="38"/>
      <c r="U202" s="26">
        <f t="shared" si="25"/>
        <v>2469.7000000000003</v>
      </c>
      <c r="V202" s="30">
        <f>V203</f>
        <v>2273.2</v>
      </c>
    </row>
    <row r="203" spans="1:22" ht="36" customHeight="1">
      <c r="A203" s="31"/>
      <c r="B203" s="46" t="s">
        <v>175</v>
      </c>
      <c r="C203" s="50" t="s">
        <v>158</v>
      </c>
      <c r="D203" s="50" t="s">
        <v>21</v>
      </c>
      <c r="E203" s="51" t="s">
        <v>69</v>
      </c>
      <c r="F203" s="50"/>
      <c r="G203" s="43">
        <f>G204</f>
        <v>2469.7000000000003</v>
      </c>
      <c r="H203" s="44">
        <f>H204</f>
        <v>0</v>
      </c>
      <c r="I203" s="18">
        <f t="shared" si="35"/>
        <v>2469.7000000000003</v>
      </c>
      <c r="J203" s="119">
        <f>J204</f>
        <v>0</v>
      </c>
      <c r="K203" s="18">
        <f t="shared" si="32"/>
        <v>2469.7000000000003</v>
      </c>
      <c r="L203" s="119">
        <f>L204</f>
        <v>0</v>
      </c>
      <c r="M203" s="26">
        <f t="shared" si="33"/>
        <v>2469.7000000000003</v>
      </c>
      <c r="N203" s="119">
        <f>N204</f>
        <v>0</v>
      </c>
      <c r="O203" s="27">
        <f t="shared" si="34"/>
        <v>2469.7000000000003</v>
      </c>
      <c r="P203" s="62">
        <f>P204</f>
        <v>0</v>
      </c>
      <c r="Q203" s="26">
        <f t="shared" si="28"/>
        <v>2469.7000000000003</v>
      </c>
      <c r="R203" s="38"/>
      <c r="S203" s="26">
        <f t="shared" si="29"/>
        <v>2469.7000000000003</v>
      </c>
      <c r="T203" s="38"/>
      <c r="U203" s="26">
        <f t="shared" si="25"/>
        <v>2469.7000000000003</v>
      </c>
      <c r="V203" s="30">
        <f>V204</f>
        <v>2273.2</v>
      </c>
    </row>
    <row r="204" spans="1:22" ht="141.75">
      <c r="A204" s="31"/>
      <c r="B204" s="46" t="s">
        <v>70</v>
      </c>
      <c r="C204" s="50" t="s">
        <v>158</v>
      </c>
      <c r="D204" s="50" t="s">
        <v>21</v>
      </c>
      <c r="E204" s="51" t="s">
        <v>71</v>
      </c>
      <c r="F204" s="50" t="s">
        <v>30</v>
      </c>
      <c r="G204" s="43">
        <f>2324+144.8+0.9</f>
        <v>2469.7000000000003</v>
      </c>
      <c r="H204" s="44">
        <v>0</v>
      </c>
      <c r="I204" s="18">
        <f t="shared" si="35"/>
        <v>2469.7000000000003</v>
      </c>
      <c r="J204" s="117">
        <v>0</v>
      </c>
      <c r="K204" s="18">
        <f t="shared" si="32"/>
        <v>2469.7000000000003</v>
      </c>
      <c r="L204" s="117">
        <v>0</v>
      </c>
      <c r="M204" s="26">
        <f t="shared" si="33"/>
        <v>2469.7000000000003</v>
      </c>
      <c r="N204" s="117">
        <v>0</v>
      </c>
      <c r="O204" s="27">
        <f t="shared" si="34"/>
        <v>2469.7000000000003</v>
      </c>
      <c r="P204" s="62"/>
      <c r="Q204" s="26">
        <f t="shared" si="28"/>
        <v>2469.7000000000003</v>
      </c>
      <c r="R204" s="38"/>
      <c r="S204" s="26">
        <f t="shared" si="29"/>
        <v>2469.7000000000003</v>
      </c>
      <c r="T204" s="38"/>
      <c r="U204" s="26">
        <f t="shared" si="25"/>
        <v>2469.7000000000003</v>
      </c>
      <c r="V204" s="30">
        <v>2273.2</v>
      </c>
    </row>
    <row r="205" spans="1:22" ht="81.75" customHeight="1">
      <c r="A205" s="31"/>
      <c r="B205" s="32" t="s">
        <v>295</v>
      </c>
      <c r="C205" s="56" t="s">
        <v>158</v>
      </c>
      <c r="D205" s="56" t="s">
        <v>21</v>
      </c>
      <c r="E205" s="61" t="s">
        <v>296</v>
      </c>
      <c r="F205" s="56"/>
      <c r="G205" s="24">
        <f>G206+G208</f>
        <v>11452.4</v>
      </c>
      <c r="H205" s="36">
        <f>H206+H208</f>
        <v>0</v>
      </c>
      <c r="I205" s="18">
        <f t="shared" si="35"/>
        <v>11452.4</v>
      </c>
      <c r="J205" s="117">
        <f>J206+J208+J216</f>
        <v>500</v>
      </c>
      <c r="K205" s="18">
        <f t="shared" si="32"/>
        <v>11952.4</v>
      </c>
      <c r="L205" s="117">
        <f>L206+L208+L216</f>
        <v>0</v>
      </c>
      <c r="M205" s="26">
        <f t="shared" si="33"/>
        <v>11952.4</v>
      </c>
      <c r="N205" s="117">
        <f>N206+N208+N216</f>
        <v>0</v>
      </c>
      <c r="O205" s="27">
        <f t="shared" si="34"/>
        <v>11952.4</v>
      </c>
      <c r="P205" s="62">
        <f>P206+P208+P216+P213</f>
        <v>397.9</v>
      </c>
      <c r="Q205" s="26">
        <f t="shared" si="28"/>
        <v>12350.3</v>
      </c>
      <c r="R205" s="38"/>
      <c r="S205" s="26">
        <f t="shared" si="29"/>
        <v>12350.3</v>
      </c>
      <c r="T205" s="38"/>
      <c r="U205" s="26">
        <f t="shared" si="25"/>
        <v>12350.3</v>
      </c>
      <c r="V205" s="30">
        <f>T205+U205</f>
        <v>12350.3</v>
      </c>
    </row>
    <row r="206" spans="1:22" ht="33.75" customHeight="1">
      <c r="A206" s="31"/>
      <c r="B206" s="63" t="s">
        <v>297</v>
      </c>
      <c r="C206" s="50" t="s">
        <v>158</v>
      </c>
      <c r="D206" s="50" t="s">
        <v>21</v>
      </c>
      <c r="E206" s="51" t="s">
        <v>298</v>
      </c>
      <c r="F206" s="50"/>
      <c r="G206" s="43">
        <f>G207</f>
        <v>80</v>
      </c>
      <c r="H206" s="44">
        <f>H207</f>
        <v>0</v>
      </c>
      <c r="I206" s="18">
        <f t="shared" si="35"/>
        <v>80</v>
      </c>
      <c r="J206" s="43">
        <f>J207</f>
        <v>0</v>
      </c>
      <c r="K206" s="18">
        <f t="shared" si="32"/>
        <v>80</v>
      </c>
      <c r="L206" s="43">
        <f>L207</f>
        <v>0</v>
      </c>
      <c r="M206" s="26">
        <f t="shared" si="33"/>
        <v>80</v>
      </c>
      <c r="N206" s="43">
        <f>N207</f>
        <v>0</v>
      </c>
      <c r="O206" s="27">
        <f t="shared" si="34"/>
        <v>80</v>
      </c>
      <c r="P206" s="29">
        <f>P207</f>
        <v>0</v>
      </c>
      <c r="Q206" s="26">
        <f t="shared" si="28"/>
        <v>80</v>
      </c>
      <c r="R206" s="38"/>
      <c r="S206" s="26">
        <f t="shared" si="29"/>
        <v>80</v>
      </c>
      <c r="T206" s="38"/>
      <c r="U206" s="26">
        <f t="shared" si="25"/>
        <v>80</v>
      </c>
      <c r="V206" s="30">
        <f>T206+U206</f>
        <v>80</v>
      </c>
    </row>
    <row r="207" spans="1:22" ht="61.5" customHeight="1">
      <c r="A207" s="31"/>
      <c r="B207" s="63" t="s">
        <v>299</v>
      </c>
      <c r="C207" s="50" t="s">
        <v>158</v>
      </c>
      <c r="D207" s="50" t="s">
        <v>21</v>
      </c>
      <c r="E207" s="51" t="s">
        <v>300</v>
      </c>
      <c r="F207" s="50" t="s">
        <v>301</v>
      </c>
      <c r="G207" s="43">
        <f>80</f>
        <v>80</v>
      </c>
      <c r="H207" s="44">
        <v>0</v>
      </c>
      <c r="I207" s="18">
        <f t="shared" si="35"/>
        <v>80</v>
      </c>
      <c r="J207" s="18">
        <v>0</v>
      </c>
      <c r="K207" s="18">
        <f t="shared" si="32"/>
        <v>80</v>
      </c>
      <c r="L207" s="18">
        <v>0</v>
      </c>
      <c r="M207" s="26">
        <f t="shared" si="33"/>
        <v>80</v>
      </c>
      <c r="N207" s="18">
        <v>0</v>
      </c>
      <c r="O207" s="27">
        <f t="shared" si="34"/>
        <v>80</v>
      </c>
      <c r="P207" s="29"/>
      <c r="Q207" s="26">
        <f t="shared" si="28"/>
        <v>80</v>
      </c>
      <c r="R207" s="38"/>
      <c r="S207" s="26">
        <f t="shared" si="29"/>
        <v>80</v>
      </c>
      <c r="T207" s="38"/>
      <c r="U207" s="26">
        <f t="shared" si="25"/>
        <v>80</v>
      </c>
      <c r="V207" s="30">
        <f>T207+U207</f>
        <v>80</v>
      </c>
    </row>
    <row r="208" spans="1:22" ht="31.5">
      <c r="A208" s="31"/>
      <c r="B208" s="63" t="s">
        <v>302</v>
      </c>
      <c r="C208" s="50" t="s">
        <v>158</v>
      </c>
      <c r="D208" s="50" t="s">
        <v>21</v>
      </c>
      <c r="E208" s="51" t="s">
        <v>303</v>
      </c>
      <c r="F208" s="50"/>
      <c r="G208" s="43">
        <f>G209+G210+G211</f>
        <v>11372.4</v>
      </c>
      <c r="H208" s="44">
        <f>H209+H210+H211</f>
        <v>0</v>
      </c>
      <c r="I208" s="18">
        <f t="shared" si="35"/>
        <v>11372.4</v>
      </c>
      <c r="J208" s="43">
        <f>J209+J210+J211</f>
        <v>0</v>
      </c>
      <c r="K208" s="18">
        <f t="shared" si="32"/>
        <v>11372.4</v>
      </c>
      <c r="L208" s="43">
        <f>L209+L210+L211</f>
        <v>0</v>
      </c>
      <c r="M208" s="26">
        <f t="shared" si="33"/>
        <v>11372.4</v>
      </c>
      <c r="N208" s="43">
        <f>N209+N210+N211</f>
        <v>0</v>
      </c>
      <c r="O208" s="27">
        <f t="shared" si="34"/>
        <v>11372.4</v>
      </c>
      <c r="P208" s="29">
        <f>P209+P210+P211</f>
        <v>267.79474</v>
      </c>
      <c r="Q208" s="26">
        <f t="shared" si="28"/>
        <v>11640.194739999999</v>
      </c>
      <c r="R208" s="38"/>
      <c r="S208" s="26">
        <f t="shared" si="29"/>
        <v>11640.194739999999</v>
      </c>
      <c r="T208" s="38"/>
      <c r="U208" s="26">
        <f t="shared" si="25"/>
        <v>11640.194739999999</v>
      </c>
      <c r="V208" s="30">
        <f>T208+U208</f>
        <v>11640.194739999999</v>
      </c>
    </row>
    <row r="209" spans="1:22" ht="63" customHeight="1">
      <c r="A209" s="31"/>
      <c r="B209" s="120" t="s">
        <v>304</v>
      </c>
      <c r="C209" s="50" t="s">
        <v>158</v>
      </c>
      <c r="D209" s="50" t="s">
        <v>21</v>
      </c>
      <c r="E209" s="51" t="s">
        <v>305</v>
      </c>
      <c r="F209" s="50" t="s">
        <v>301</v>
      </c>
      <c r="G209" s="43">
        <f>5724+72.4</f>
        <v>5796.4</v>
      </c>
      <c r="H209" s="44">
        <v>0</v>
      </c>
      <c r="I209" s="18">
        <f t="shared" si="35"/>
        <v>5796.4</v>
      </c>
      <c r="J209" s="18">
        <v>0</v>
      </c>
      <c r="K209" s="18">
        <f t="shared" si="32"/>
        <v>5796.4</v>
      </c>
      <c r="L209" s="18">
        <v>0</v>
      </c>
      <c r="M209" s="26">
        <f t="shared" si="33"/>
        <v>5796.4</v>
      </c>
      <c r="N209" s="18">
        <v>0</v>
      </c>
      <c r="O209" s="27">
        <f t="shared" si="34"/>
        <v>5796.4</v>
      </c>
      <c r="P209" s="29"/>
      <c r="Q209" s="26">
        <f t="shared" si="28"/>
        <v>5796.4</v>
      </c>
      <c r="R209" s="38"/>
      <c r="S209" s="26">
        <f t="shared" si="29"/>
        <v>5796.4</v>
      </c>
      <c r="T209" s="38"/>
      <c r="U209" s="26">
        <f t="shared" si="25"/>
        <v>5796.4</v>
      </c>
      <c r="V209" s="30">
        <f>T209+U209</f>
        <v>5796.4</v>
      </c>
    </row>
    <row r="210" spans="1:22" ht="87.75" customHeight="1">
      <c r="A210" s="31"/>
      <c r="B210" s="120" t="s">
        <v>306</v>
      </c>
      <c r="C210" s="50" t="s">
        <v>158</v>
      </c>
      <c r="D210" s="50" t="s">
        <v>21</v>
      </c>
      <c r="E210" s="51" t="s">
        <v>307</v>
      </c>
      <c r="F210" s="50" t="s">
        <v>301</v>
      </c>
      <c r="G210" s="43">
        <v>1708.6</v>
      </c>
      <c r="H210" s="44">
        <v>0</v>
      </c>
      <c r="I210" s="18">
        <f t="shared" si="35"/>
        <v>1708.6</v>
      </c>
      <c r="J210" s="18">
        <v>0</v>
      </c>
      <c r="K210" s="18">
        <f t="shared" si="32"/>
        <v>1708.6</v>
      </c>
      <c r="L210" s="18">
        <v>0</v>
      </c>
      <c r="M210" s="26">
        <f t="shared" si="33"/>
        <v>1708.6</v>
      </c>
      <c r="N210" s="18">
        <v>0</v>
      </c>
      <c r="O210" s="27">
        <f t="shared" si="34"/>
        <v>1708.6</v>
      </c>
      <c r="P210" s="29">
        <v>-6.50526</v>
      </c>
      <c r="Q210" s="26">
        <f t="shared" si="28"/>
        <v>1702.09474</v>
      </c>
      <c r="R210" s="38"/>
      <c r="S210" s="26">
        <f t="shared" si="29"/>
        <v>1702.09474</v>
      </c>
      <c r="T210" s="38"/>
      <c r="U210" s="26">
        <f t="shared" si="25"/>
        <v>1702.09474</v>
      </c>
      <c r="V210" s="30">
        <v>1702.1</v>
      </c>
    </row>
    <row r="211" spans="1:22" ht="129" customHeight="1">
      <c r="A211" s="31"/>
      <c r="B211" s="121" t="s">
        <v>308</v>
      </c>
      <c r="C211" s="50" t="s">
        <v>158</v>
      </c>
      <c r="D211" s="50" t="s">
        <v>21</v>
      </c>
      <c r="E211" s="51" t="s">
        <v>309</v>
      </c>
      <c r="F211" s="50" t="s">
        <v>301</v>
      </c>
      <c r="G211" s="43">
        <f>3132.6+734.8</f>
        <v>3867.3999999999996</v>
      </c>
      <c r="H211" s="44">
        <v>0</v>
      </c>
      <c r="I211" s="18">
        <f t="shared" si="35"/>
        <v>3867.3999999999996</v>
      </c>
      <c r="J211" s="18">
        <v>0</v>
      </c>
      <c r="K211" s="18">
        <f t="shared" si="32"/>
        <v>3867.3999999999996</v>
      </c>
      <c r="L211" s="18">
        <v>0</v>
      </c>
      <c r="M211" s="26">
        <f t="shared" si="33"/>
        <v>3867.3999999999996</v>
      </c>
      <c r="N211" s="18">
        <v>0</v>
      </c>
      <c r="O211" s="27">
        <f t="shared" si="34"/>
        <v>3867.3999999999996</v>
      </c>
      <c r="P211" s="62">
        <f>P212+222.2</f>
        <v>274.3</v>
      </c>
      <c r="Q211" s="26">
        <f t="shared" si="28"/>
        <v>4141.7</v>
      </c>
      <c r="R211" s="38"/>
      <c r="S211" s="26">
        <f t="shared" si="29"/>
        <v>4141.7</v>
      </c>
      <c r="T211" s="38"/>
      <c r="U211" s="26">
        <f t="shared" si="25"/>
        <v>4141.7</v>
      </c>
      <c r="V211" s="30">
        <f>T211+U211</f>
        <v>4141.7</v>
      </c>
    </row>
    <row r="212" spans="1:22" ht="30.75" customHeight="1">
      <c r="A212" s="31"/>
      <c r="B212" s="108" t="s">
        <v>184</v>
      </c>
      <c r="C212" s="50" t="s">
        <v>158</v>
      </c>
      <c r="D212" s="50" t="s">
        <v>21</v>
      </c>
      <c r="E212" s="51" t="s">
        <v>309</v>
      </c>
      <c r="F212" s="50" t="s">
        <v>301</v>
      </c>
      <c r="G212" s="43">
        <v>734.8</v>
      </c>
      <c r="H212" s="44">
        <v>0</v>
      </c>
      <c r="I212" s="18">
        <f t="shared" si="35"/>
        <v>734.8</v>
      </c>
      <c r="J212" s="18">
        <v>0</v>
      </c>
      <c r="K212" s="18">
        <f t="shared" si="32"/>
        <v>734.8</v>
      </c>
      <c r="L212" s="18">
        <v>0</v>
      </c>
      <c r="M212" s="26">
        <f t="shared" si="33"/>
        <v>734.8</v>
      </c>
      <c r="N212" s="18">
        <v>0</v>
      </c>
      <c r="O212" s="27">
        <f t="shared" si="34"/>
        <v>734.8</v>
      </c>
      <c r="P212" s="62">
        <v>52.1</v>
      </c>
      <c r="Q212" s="26">
        <f t="shared" si="28"/>
        <v>786.9</v>
      </c>
      <c r="R212" s="38"/>
      <c r="S212" s="26">
        <f t="shared" si="29"/>
        <v>786.9</v>
      </c>
      <c r="T212" s="38"/>
      <c r="U212" s="26">
        <f t="shared" si="25"/>
        <v>786.9</v>
      </c>
      <c r="V212" s="30">
        <f>T212+U212</f>
        <v>786.9</v>
      </c>
    </row>
    <row r="213" spans="1:22" ht="51" customHeight="1">
      <c r="A213" s="31"/>
      <c r="B213" s="122" t="s">
        <v>310</v>
      </c>
      <c r="C213" s="50" t="s">
        <v>158</v>
      </c>
      <c r="D213" s="50" t="s">
        <v>21</v>
      </c>
      <c r="E213" s="51" t="s">
        <v>311</v>
      </c>
      <c r="F213" s="50"/>
      <c r="G213" s="43"/>
      <c r="H213" s="44"/>
      <c r="I213" s="18"/>
      <c r="J213" s="18"/>
      <c r="K213" s="18"/>
      <c r="L213" s="18"/>
      <c r="M213" s="26"/>
      <c r="N213" s="18"/>
      <c r="O213" s="27"/>
      <c r="P213" s="29">
        <f>P214</f>
        <v>130.10526</v>
      </c>
      <c r="Q213" s="26">
        <f t="shared" si="28"/>
        <v>130.10526</v>
      </c>
      <c r="R213" s="38"/>
      <c r="S213" s="26">
        <f t="shared" si="29"/>
        <v>130.10526</v>
      </c>
      <c r="T213" s="38"/>
      <c r="U213" s="26">
        <f t="shared" si="25"/>
        <v>130.10526</v>
      </c>
      <c r="V213" s="30">
        <f>V214</f>
        <v>130.1</v>
      </c>
    </row>
    <row r="214" spans="1:22" ht="157.5">
      <c r="A214" s="31"/>
      <c r="B214" s="122" t="s">
        <v>312</v>
      </c>
      <c r="C214" s="50" t="s">
        <v>158</v>
      </c>
      <c r="D214" s="50" t="s">
        <v>21</v>
      </c>
      <c r="E214" s="51" t="s">
        <v>313</v>
      </c>
      <c r="F214" s="50" t="s">
        <v>301</v>
      </c>
      <c r="G214" s="43"/>
      <c r="H214" s="44"/>
      <c r="I214" s="18"/>
      <c r="J214" s="18"/>
      <c r="K214" s="18"/>
      <c r="L214" s="18"/>
      <c r="M214" s="26"/>
      <c r="N214" s="18"/>
      <c r="O214" s="27"/>
      <c r="P214" s="29">
        <v>130.10526</v>
      </c>
      <c r="Q214" s="26">
        <f t="shared" si="28"/>
        <v>130.10526</v>
      </c>
      <c r="R214" s="38"/>
      <c r="S214" s="26">
        <f t="shared" si="29"/>
        <v>130.10526</v>
      </c>
      <c r="T214" s="38"/>
      <c r="U214" s="26">
        <f t="shared" si="25"/>
        <v>130.10526</v>
      </c>
      <c r="V214" s="30">
        <v>130.1</v>
      </c>
    </row>
    <row r="215" spans="1:22" ht="36" customHeight="1">
      <c r="A215" s="31"/>
      <c r="B215" s="108" t="s">
        <v>184</v>
      </c>
      <c r="C215" s="50" t="s">
        <v>158</v>
      </c>
      <c r="D215" s="50" t="s">
        <v>21</v>
      </c>
      <c r="E215" s="51" t="s">
        <v>313</v>
      </c>
      <c r="F215" s="50" t="s">
        <v>301</v>
      </c>
      <c r="G215" s="43"/>
      <c r="H215" s="44"/>
      <c r="I215" s="18"/>
      <c r="J215" s="18"/>
      <c r="K215" s="18"/>
      <c r="L215" s="18"/>
      <c r="M215" s="26"/>
      <c r="N215" s="18"/>
      <c r="O215" s="27"/>
      <c r="P215" s="29">
        <v>6.50526</v>
      </c>
      <c r="Q215" s="26">
        <f t="shared" si="28"/>
        <v>6.50526</v>
      </c>
      <c r="R215" s="38"/>
      <c r="S215" s="26">
        <f t="shared" si="29"/>
        <v>6.50526</v>
      </c>
      <c r="T215" s="38"/>
      <c r="U215" s="26">
        <f t="shared" si="25"/>
        <v>6.50526</v>
      </c>
      <c r="V215" s="30">
        <v>6.5</v>
      </c>
    </row>
    <row r="216" spans="1:22" ht="52.5" customHeight="1">
      <c r="A216" s="31"/>
      <c r="B216" s="63" t="s">
        <v>314</v>
      </c>
      <c r="C216" s="50" t="s">
        <v>158</v>
      </c>
      <c r="D216" s="50" t="s">
        <v>21</v>
      </c>
      <c r="E216" s="51" t="s">
        <v>315</v>
      </c>
      <c r="F216" s="50"/>
      <c r="G216" s="43">
        <f>G217</f>
        <v>0</v>
      </c>
      <c r="H216" s="44">
        <f>H217</f>
        <v>0</v>
      </c>
      <c r="I216" s="18">
        <f>I217</f>
        <v>0</v>
      </c>
      <c r="J216" s="18">
        <v>500</v>
      </c>
      <c r="K216" s="18">
        <f aca="true" t="shared" si="38" ref="K216:K260">I216+J216</f>
        <v>500</v>
      </c>
      <c r="L216" s="18">
        <f>L217</f>
        <v>0</v>
      </c>
      <c r="M216" s="26">
        <f aca="true" t="shared" si="39" ref="M216:M260">K216+L216</f>
        <v>500</v>
      </c>
      <c r="N216" s="18">
        <f>N217</f>
        <v>0</v>
      </c>
      <c r="O216" s="27">
        <f aca="true" t="shared" si="40" ref="O216:O260">M216+N216</f>
        <v>500</v>
      </c>
      <c r="P216" s="29">
        <f>P217</f>
        <v>0</v>
      </c>
      <c r="Q216" s="26">
        <f t="shared" si="28"/>
        <v>500</v>
      </c>
      <c r="R216" s="38"/>
      <c r="S216" s="26">
        <f t="shared" si="29"/>
        <v>500</v>
      </c>
      <c r="T216" s="38"/>
      <c r="U216" s="26">
        <f t="shared" si="25"/>
        <v>500</v>
      </c>
      <c r="V216" s="30">
        <f aca="true" t="shared" si="41" ref="V216:V224">T216+U216</f>
        <v>500</v>
      </c>
    </row>
    <row r="217" spans="1:22" ht="83.25" customHeight="1">
      <c r="A217" s="31"/>
      <c r="B217" s="109" t="s">
        <v>316</v>
      </c>
      <c r="C217" s="50" t="s">
        <v>158</v>
      </c>
      <c r="D217" s="50" t="s">
        <v>21</v>
      </c>
      <c r="E217" s="51" t="s">
        <v>317</v>
      </c>
      <c r="F217" s="50" t="s">
        <v>301</v>
      </c>
      <c r="G217" s="43">
        <v>0</v>
      </c>
      <c r="H217" s="44">
        <v>0</v>
      </c>
      <c r="I217" s="18">
        <f aca="true" t="shared" si="42" ref="I217:I260">G217+H217</f>
        <v>0</v>
      </c>
      <c r="J217" s="18">
        <v>500</v>
      </c>
      <c r="K217" s="18">
        <f t="shared" si="38"/>
        <v>500</v>
      </c>
      <c r="L217" s="18">
        <v>0</v>
      </c>
      <c r="M217" s="26">
        <f t="shared" si="39"/>
        <v>500</v>
      </c>
      <c r="N217" s="18">
        <v>0</v>
      </c>
      <c r="O217" s="27">
        <f t="shared" si="40"/>
        <v>500</v>
      </c>
      <c r="P217" s="29"/>
      <c r="Q217" s="26">
        <f t="shared" si="28"/>
        <v>500</v>
      </c>
      <c r="R217" s="38"/>
      <c r="S217" s="26">
        <f t="shared" si="29"/>
        <v>500</v>
      </c>
      <c r="T217" s="38"/>
      <c r="U217" s="26">
        <f t="shared" si="25"/>
        <v>500</v>
      </c>
      <c r="V217" s="30">
        <f t="shared" si="41"/>
        <v>500</v>
      </c>
    </row>
    <row r="218" spans="1:22" ht="64.5" customHeight="1">
      <c r="A218" s="31"/>
      <c r="B218" s="55" t="s">
        <v>318</v>
      </c>
      <c r="C218" s="56" t="s">
        <v>158</v>
      </c>
      <c r="D218" s="56" t="s">
        <v>21</v>
      </c>
      <c r="E218" s="61" t="s">
        <v>319</v>
      </c>
      <c r="F218" s="50"/>
      <c r="G218" s="24">
        <f>G219</f>
        <v>11059.9</v>
      </c>
      <c r="H218" s="36">
        <f>H219</f>
        <v>0</v>
      </c>
      <c r="I218" s="18">
        <f t="shared" si="42"/>
        <v>11059.9</v>
      </c>
      <c r="J218" s="24">
        <f>J219</f>
        <v>0</v>
      </c>
      <c r="K218" s="18">
        <f t="shared" si="38"/>
        <v>11059.9</v>
      </c>
      <c r="L218" s="24">
        <f>L219</f>
        <v>0</v>
      </c>
      <c r="M218" s="26">
        <f t="shared" si="39"/>
        <v>11059.9</v>
      </c>
      <c r="N218" s="24">
        <f>N219</f>
        <v>0</v>
      </c>
      <c r="O218" s="27">
        <f t="shared" si="40"/>
        <v>11059.9</v>
      </c>
      <c r="P218" s="29"/>
      <c r="Q218" s="26">
        <f t="shared" si="28"/>
        <v>11059.9</v>
      </c>
      <c r="R218" s="38"/>
      <c r="S218" s="26">
        <f t="shared" si="29"/>
        <v>11059.9</v>
      </c>
      <c r="T218" s="38"/>
      <c r="U218" s="26">
        <f t="shared" si="25"/>
        <v>11059.9</v>
      </c>
      <c r="V218" s="30">
        <f t="shared" si="41"/>
        <v>11059.9</v>
      </c>
    </row>
    <row r="219" spans="1:22" ht="47.25">
      <c r="A219" s="31"/>
      <c r="B219" s="46" t="s">
        <v>320</v>
      </c>
      <c r="C219" s="50" t="s">
        <v>158</v>
      </c>
      <c r="D219" s="50" t="s">
        <v>21</v>
      </c>
      <c r="E219" s="51" t="s">
        <v>321</v>
      </c>
      <c r="F219" s="50"/>
      <c r="G219" s="43">
        <f>G220</f>
        <v>11059.9</v>
      </c>
      <c r="H219" s="44">
        <f>H220</f>
        <v>0</v>
      </c>
      <c r="I219" s="18">
        <f t="shared" si="42"/>
        <v>11059.9</v>
      </c>
      <c r="J219" s="43">
        <f>J220</f>
        <v>0</v>
      </c>
      <c r="K219" s="18">
        <f t="shared" si="38"/>
        <v>11059.9</v>
      </c>
      <c r="L219" s="43">
        <f>L220</f>
        <v>0</v>
      </c>
      <c r="M219" s="26">
        <f t="shared" si="39"/>
        <v>11059.9</v>
      </c>
      <c r="N219" s="43">
        <f>N220</f>
        <v>0</v>
      </c>
      <c r="O219" s="27">
        <f t="shared" si="40"/>
        <v>11059.9</v>
      </c>
      <c r="P219" s="29"/>
      <c r="Q219" s="26">
        <f t="shared" si="28"/>
        <v>11059.9</v>
      </c>
      <c r="R219" s="38"/>
      <c r="S219" s="26">
        <f t="shared" si="29"/>
        <v>11059.9</v>
      </c>
      <c r="T219" s="38"/>
      <c r="U219" s="26">
        <f t="shared" si="25"/>
        <v>11059.9</v>
      </c>
      <c r="V219" s="30">
        <f t="shared" si="41"/>
        <v>11059.9</v>
      </c>
    </row>
    <row r="220" spans="1:22" ht="110.25">
      <c r="A220" s="31"/>
      <c r="B220" s="63" t="s">
        <v>322</v>
      </c>
      <c r="C220" s="50" t="s">
        <v>158</v>
      </c>
      <c r="D220" s="50" t="s">
        <v>21</v>
      </c>
      <c r="E220" s="103" t="s">
        <v>323</v>
      </c>
      <c r="F220" s="50" t="s">
        <v>301</v>
      </c>
      <c r="G220" s="43">
        <f>8958.5+2101.4</f>
        <v>11059.9</v>
      </c>
      <c r="H220" s="44">
        <v>0</v>
      </c>
      <c r="I220" s="18">
        <f t="shared" si="42"/>
        <v>11059.9</v>
      </c>
      <c r="J220" s="18">
        <v>0</v>
      </c>
      <c r="K220" s="18">
        <f t="shared" si="38"/>
        <v>11059.9</v>
      </c>
      <c r="L220" s="18">
        <v>0</v>
      </c>
      <c r="M220" s="26">
        <f t="shared" si="39"/>
        <v>11059.9</v>
      </c>
      <c r="N220" s="18">
        <v>0</v>
      </c>
      <c r="O220" s="27">
        <f t="shared" si="40"/>
        <v>11059.9</v>
      </c>
      <c r="P220" s="29"/>
      <c r="Q220" s="26">
        <f t="shared" si="28"/>
        <v>11059.9</v>
      </c>
      <c r="R220" s="38"/>
      <c r="S220" s="26">
        <f t="shared" si="29"/>
        <v>11059.9</v>
      </c>
      <c r="T220" s="38"/>
      <c r="U220" s="26">
        <f t="shared" si="25"/>
        <v>11059.9</v>
      </c>
      <c r="V220" s="30">
        <f t="shared" si="41"/>
        <v>11059.9</v>
      </c>
    </row>
    <row r="221" spans="1:22" ht="21" customHeight="1">
      <c r="A221" s="31"/>
      <c r="B221" s="123" t="s">
        <v>184</v>
      </c>
      <c r="C221" s="50" t="s">
        <v>158</v>
      </c>
      <c r="D221" s="50" t="s">
        <v>21</v>
      </c>
      <c r="E221" s="103" t="s">
        <v>323</v>
      </c>
      <c r="F221" s="50" t="s">
        <v>301</v>
      </c>
      <c r="G221" s="43">
        <v>2101.4</v>
      </c>
      <c r="H221" s="44">
        <v>0</v>
      </c>
      <c r="I221" s="18">
        <f t="shared" si="42"/>
        <v>2101.4</v>
      </c>
      <c r="J221" s="18">
        <v>0</v>
      </c>
      <c r="K221" s="18">
        <f t="shared" si="38"/>
        <v>2101.4</v>
      </c>
      <c r="L221" s="18">
        <v>0</v>
      </c>
      <c r="M221" s="26">
        <f t="shared" si="39"/>
        <v>2101.4</v>
      </c>
      <c r="N221" s="18">
        <v>0</v>
      </c>
      <c r="O221" s="27">
        <f t="shared" si="40"/>
        <v>2101.4</v>
      </c>
      <c r="P221" s="29"/>
      <c r="Q221" s="26">
        <f t="shared" si="28"/>
        <v>2101.4</v>
      </c>
      <c r="R221" s="38"/>
      <c r="S221" s="26">
        <f t="shared" si="29"/>
        <v>2101.4</v>
      </c>
      <c r="T221" s="38"/>
      <c r="U221" s="26">
        <f t="shared" si="25"/>
        <v>2101.4</v>
      </c>
      <c r="V221" s="30">
        <f t="shared" si="41"/>
        <v>2101.4</v>
      </c>
    </row>
    <row r="222" spans="1:22" ht="63.75" customHeight="1">
      <c r="A222" s="31"/>
      <c r="B222" s="32" t="s">
        <v>324</v>
      </c>
      <c r="C222" s="56" t="s">
        <v>158</v>
      </c>
      <c r="D222" s="56" t="s">
        <v>21</v>
      </c>
      <c r="E222" s="113" t="s">
        <v>325</v>
      </c>
      <c r="F222" s="56"/>
      <c r="G222" s="57">
        <f>G223</f>
        <v>128.2</v>
      </c>
      <c r="H222" s="86">
        <f>H223</f>
        <v>0</v>
      </c>
      <c r="I222" s="18">
        <f t="shared" si="42"/>
        <v>128.2</v>
      </c>
      <c r="J222" s="57">
        <f>J223</f>
        <v>0</v>
      </c>
      <c r="K222" s="18">
        <f t="shared" si="38"/>
        <v>128.2</v>
      </c>
      <c r="L222" s="57">
        <f>L223</f>
        <v>0</v>
      </c>
      <c r="M222" s="26">
        <f t="shared" si="39"/>
        <v>128.2</v>
      </c>
      <c r="N222" s="57">
        <f>N223</f>
        <v>0</v>
      </c>
      <c r="O222" s="27">
        <f t="shared" si="40"/>
        <v>128.2</v>
      </c>
      <c r="P222" s="29"/>
      <c r="Q222" s="26">
        <f t="shared" si="28"/>
        <v>128.2</v>
      </c>
      <c r="R222" s="38"/>
      <c r="S222" s="26">
        <f t="shared" si="29"/>
        <v>128.2</v>
      </c>
      <c r="T222" s="38"/>
      <c r="U222" s="26">
        <f t="shared" si="25"/>
        <v>128.2</v>
      </c>
      <c r="V222" s="30">
        <f t="shared" si="41"/>
        <v>128.2</v>
      </c>
    </row>
    <row r="223" spans="1:22" ht="47.25">
      <c r="A223" s="31"/>
      <c r="B223" s="63" t="s">
        <v>326</v>
      </c>
      <c r="C223" s="50" t="s">
        <v>158</v>
      </c>
      <c r="D223" s="50" t="s">
        <v>21</v>
      </c>
      <c r="E223" s="103" t="s">
        <v>327</v>
      </c>
      <c r="F223" s="50"/>
      <c r="G223" s="92">
        <f>G224</f>
        <v>128.2</v>
      </c>
      <c r="H223" s="73">
        <f>H224</f>
        <v>0</v>
      </c>
      <c r="I223" s="18">
        <f t="shared" si="42"/>
        <v>128.2</v>
      </c>
      <c r="J223" s="92">
        <f>J224</f>
        <v>0</v>
      </c>
      <c r="K223" s="18">
        <f t="shared" si="38"/>
        <v>128.2</v>
      </c>
      <c r="L223" s="92">
        <f>L224</f>
        <v>0</v>
      </c>
      <c r="M223" s="26">
        <f t="shared" si="39"/>
        <v>128.2</v>
      </c>
      <c r="N223" s="92">
        <f>N224</f>
        <v>0</v>
      </c>
      <c r="O223" s="27">
        <f t="shared" si="40"/>
        <v>128.2</v>
      </c>
      <c r="P223" s="29"/>
      <c r="Q223" s="26">
        <f t="shared" si="28"/>
        <v>128.2</v>
      </c>
      <c r="R223" s="38"/>
      <c r="S223" s="26">
        <f t="shared" si="29"/>
        <v>128.2</v>
      </c>
      <c r="T223" s="38"/>
      <c r="U223" s="26">
        <f t="shared" si="25"/>
        <v>128.2</v>
      </c>
      <c r="V223" s="30">
        <f t="shared" si="41"/>
        <v>128.2</v>
      </c>
    </row>
    <row r="224" spans="1:22" ht="97.5" customHeight="1">
      <c r="A224" s="31"/>
      <c r="B224" s="63" t="s">
        <v>328</v>
      </c>
      <c r="C224" s="50" t="s">
        <v>158</v>
      </c>
      <c r="D224" s="50" t="s">
        <v>21</v>
      </c>
      <c r="E224" s="103" t="s">
        <v>329</v>
      </c>
      <c r="F224" s="50" t="s">
        <v>301</v>
      </c>
      <c r="G224" s="92">
        <v>128.2</v>
      </c>
      <c r="H224" s="73">
        <v>0</v>
      </c>
      <c r="I224" s="18">
        <f t="shared" si="42"/>
        <v>128.2</v>
      </c>
      <c r="J224" s="18">
        <v>0</v>
      </c>
      <c r="K224" s="18">
        <f t="shared" si="38"/>
        <v>128.2</v>
      </c>
      <c r="L224" s="18">
        <v>0</v>
      </c>
      <c r="M224" s="26">
        <f t="shared" si="39"/>
        <v>128.2</v>
      </c>
      <c r="N224" s="18">
        <v>0</v>
      </c>
      <c r="O224" s="27">
        <f t="shared" si="40"/>
        <v>128.2</v>
      </c>
      <c r="P224" s="29"/>
      <c r="Q224" s="26">
        <f t="shared" si="28"/>
        <v>128.2</v>
      </c>
      <c r="R224" s="38"/>
      <c r="S224" s="26">
        <f t="shared" si="29"/>
        <v>128.2</v>
      </c>
      <c r="T224" s="38"/>
      <c r="U224" s="26">
        <f t="shared" si="25"/>
        <v>128.2</v>
      </c>
      <c r="V224" s="30">
        <f t="shared" si="41"/>
        <v>128.2</v>
      </c>
    </row>
    <row r="225" spans="1:22" ht="15.75">
      <c r="A225" s="31"/>
      <c r="B225" s="32" t="s">
        <v>330</v>
      </c>
      <c r="C225" s="56" t="s">
        <v>94</v>
      </c>
      <c r="D225" s="56"/>
      <c r="E225" s="51"/>
      <c r="F225" s="50"/>
      <c r="G225" s="24">
        <f>G226+G230+G237</f>
        <v>1134.4</v>
      </c>
      <c r="H225" s="36">
        <f>H226+H230+H237</f>
        <v>15</v>
      </c>
      <c r="I225" s="24">
        <f t="shared" si="42"/>
        <v>1149.4</v>
      </c>
      <c r="J225" s="117">
        <f>J226+J230+J237</f>
        <v>260</v>
      </c>
      <c r="K225" s="18">
        <f t="shared" si="38"/>
        <v>1409.4</v>
      </c>
      <c r="L225" s="117">
        <f>L226+L230+L237</f>
        <v>0</v>
      </c>
      <c r="M225" s="26">
        <f t="shared" si="39"/>
        <v>1409.4</v>
      </c>
      <c r="N225" s="117">
        <f>N226+N230+N237</f>
        <v>0</v>
      </c>
      <c r="O225" s="27">
        <f t="shared" si="40"/>
        <v>1409.4</v>
      </c>
      <c r="P225" s="29">
        <f>P226+P230+P237</f>
        <v>-130.84749</v>
      </c>
      <c r="Q225" s="26">
        <f t="shared" si="28"/>
        <v>1278.55251</v>
      </c>
      <c r="R225" s="38"/>
      <c r="S225" s="26">
        <f t="shared" si="29"/>
        <v>1278.55251</v>
      </c>
      <c r="T225" s="38"/>
      <c r="U225" s="26">
        <f t="shared" si="25"/>
        <v>1278.55251</v>
      </c>
      <c r="V225" s="30">
        <f>V226+V230+V237</f>
        <v>1278</v>
      </c>
    </row>
    <row r="226" spans="1:22" ht="20.25" customHeight="1">
      <c r="A226" s="31"/>
      <c r="B226" s="32" t="s">
        <v>331</v>
      </c>
      <c r="C226" s="56" t="s">
        <v>94</v>
      </c>
      <c r="D226" s="56" t="s">
        <v>21</v>
      </c>
      <c r="E226" s="61"/>
      <c r="F226" s="56"/>
      <c r="G226" s="24">
        <f>G228</f>
        <v>536.7</v>
      </c>
      <c r="H226" s="36">
        <f>H228</f>
        <v>15</v>
      </c>
      <c r="I226" s="24">
        <f t="shared" si="42"/>
        <v>551.7</v>
      </c>
      <c r="J226" s="18">
        <f>J227</f>
        <v>0</v>
      </c>
      <c r="K226" s="18">
        <f t="shared" si="38"/>
        <v>551.7</v>
      </c>
      <c r="L226" s="18">
        <f>L227</f>
        <v>0</v>
      </c>
      <c r="M226" s="26">
        <f t="shared" si="39"/>
        <v>551.7</v>
      </c>
      <c r="N226" s="18">
        <f>N227</f>
        <v>0</v>
      </c>
      <c r="O226" s="27">
        <f t="shared" si="40"/>
        <v>551.7</v>
      </c>
      <c r="P226" s="29">
        <f>P227</f>
        <v>-3.79326</v>
      </c>
      <c r="Q226" s="26">
        <f t="shared" si="28"/>
        <v>547.90674</v>
      </c>
      <c r="R226" s="38"/>
      <c r="S226" s="26">
        <f t="shared" si="29"/>
        <v>547.90674</v>
      </c>
      <c r="T226" s="38"/>
      <c r="U226" s="26">
        <f t="shared" si="25"/>
        <v>547.90674</v>
      </c>
      <c r="V226" s="30">
        <f>V227</f>
        <v>547.9</v>
      </c>
    </row>
    <row r="227" spans="1:22" ht="48" customHeight="1">
      <c r="A227" s="31"/>
      <c r="B227" s="32" t="s">
        <v>59</v>
      </c>
      <c r="C227" s="56" t="s">
        <v>94</v>
      </c>
      <c r="D227" s="56" t="s">
        <v>21</v>
      </c>
      <c r="E227" s="61" t="s">
        <v>21</v>
      </c>
      <c r="F227" s="50"/>
      <c r="G227" s="24">
        <f>G228</f>
        <v>536.7</v>
      </c>
      <c r="H227" s="36">
        <f>H228</f>
        <v>15</v>
      </c>
      <c r="I227" s="24">
        <f t="shared" si="42"/>
        <v>551.7</v>
      </c>
      <c r="J227" s="18">
        <f>J228</f>
        <v>0</v>
      </c>
      <c r="K227" s="18">
        <f t="shared" si="38"/>
        <v>551.7</v>
      </c>
      <c r="L227" s="18">
        <f>L228</f>
        <v>0</v>
      </c>
      <c r="M227" s="26">
        <f t="shared" si="39"/>
        <v>551.7</v>
      </c>
      <c r="N227" s="18">
        <f>N228</f>
        <v>0</v>
      </c>
      <c r="O227" s="27">
        <f t="shared" si="40"/>
        <v>551.7</v>
      </c>
      <c r="P227" s="29">
        <f>P228</f>
        <v>-3.79326</v>
      </c>
      <c r="Q227" s="26">
        <f t="shared" si="28"/>
        <v>547.90674</v>
      </c>
      <c r="R227" s="38"/>
      <c r="S227" s="26">
        <f t="shared" si="29"/>
        <v>547.90674</v>
      </c>
      <c r="T227" s="38"/>
      <c r="U227" s="26">
        <f t="shared" si="25"/>
        <v>547.90674</v>
      </c>
      <c r="V227" s="30">
        <f>V228</f>
        <v>547.9</v>
      </c>
    </row>
    <row r="228" spans="1:22" ht="33" customHeight="1">
      <c r="A228" s="31"/>
      <c r="B228" s="46" t="s">
        <v>332</v>
      </c>
      <c r="C228" s="50" t="s">
        <v>94</v>
      </c>
      <c r="D228" s="50" t="s">
        <v>21</v>
      </c>
      <c r="E228" s="51" t="s">
        <v>333</v>
      </c>
      <c r="F228" s="50"/>
      <c r="G228" s="43">
        <f>G229</f>
        <v>536.7</v>
      </c>
      <c r="H228" s="44">
        <f>H229</f>
        <v>15</v>
      </c>
      <c r="I228" s="24">
        <f t="shared" si="42"/>
        <v>551.7</v>
      </c>
      <c r="J228" s="18">
        <f>J229</f>
        <v>0</v>
      </c>
      <c r="K228" s="18">
        <f t="shared" si="38"/>
        <v>551.7</v>
      </c>
      <c r="L228" s="18">
        <f>L229</f>
        <v>0</v>
      </c>
      <c r="M228" s="26">
        <f t="shared" si="39"/>
        <v>551.7</v>
      </c>
      <c r="N228" s="18">
        <f>N229</f>
        <v>0</v>
      </c>
      <c r="O228" s="27">
        <f t="shared" si="40"/>
        <v>551.7</v>
      </c>
      <c r="P228" s="29">
        <f>P229</f>
        <v>-3.79326</v>
      </c>
      <c r="Q228" s="26">
        <f t="shared" si="28"/>
        <v>547.90674</v>
      </c>
      <c r="R228" s="38"/>
      <c r="S228" s="26">
        <f t="shared" si="29"/>
        <v>547.90674</v>
      </c>
      <c r="T228" s="38"/>
      <c r="U228" s="26">
        <f t="shared" si="25"/>
        <v>547.90674</v>
      </c>
      <c r="V228" s="30">
        <f>V229</f>
        <v>547.9</v>
      </c>
    </row>
    <row r="229" spans="1:22" ht="36" customHeight="1">
      <c r="A229" s="31"/>
      <c r="B229" s="46" t="s">
        <v>334</v>
      </c>
      <c r="C229" s="50" t="s">
        <v>94</v>
      </c>
      <c r="D229" s="50" t="s">
        <v>21</v>
      </c>
      <c r="E229" s="51" t="s">
        <v>335</v>
      </c>
      <c r="F229" s="50" t="s">
        <v>336</v>
      </c>
      <c r="G229" s="43">
        <v>536.7</v>
      </c>
      <c r="H229" s="44">
        <v>15</v>
      </c>
      <c r="I229" s="24">
        <f t="shared" si="42"/>
        <v>551.7</v>
      </c>
      <c r="J229" s="18">
        <f>-135+135</f>
        <v>0</v>
      </c>
      <c r="K229" s="18">
        <f t="shared" si="38"/>
        <v>551.7</v>
      </c>
      <c r="L229" s="18">
        <f>-135+135</f>
        <v>0</v>
      </c>
      <c r="M229" s="26">
        <f t="shared" si="39"/>
        <v>551.7</v>
      </c>
      <c r="N229" s="18">
        <f>-135+135</f>
        <v>0</v>
      </c>
      <c r="O229" s="27">
        <f t="shared" si="40"/>
        <v>551.7</v>
      </c>
      <c r="P229" s="29">
        <v>-3.79326</v>
      </c>
      <c r="Q229" s="26">
        <f t="shared" si="28"/>
        <v>547.90674</v>
      </c>
      <c r="R229" s="38"/>
      <c r="S229" s="26">
        <f t="shared" si="29"/>
        <v>547.90674</v>
      </c>
      <c r="T229" s="38"/>
      <c r="U229" s="26">
        <f t="shared" si="25"/>
        <v>547.90674</v>
      </c>
      <c r="V229" s="30">
        <v>547.9</v>
      </c>
    </row>
    <row r="230" spans="1:22" ht="15.75">
      <c r="A230" s="31"/>
      <c r="B230" s="32" t="s">
        <v>337</v>
      </c>
      <c r="C230" s="56" t="s">
        <v>94</v>
      </c>
      <c r="D230" s="56" t="s">
        <v>32</v>
      </c>
      <c r="E230" s="61"/>
      <c r="F230" s="56"/>
      <c r="G230" s="24">
        <f>G232</f>
        <v>298.5</v>
      </c>
      <c r="H230" s="36">
        <v>0</v>
      </c>
      <c r="I230" s="24">
        <f t="shared" si="42"/>
        <v>298.5</v>
      </c>
      <c r="J230" s="18">
        <f>J231</f>
        <v>0</v>
      </c>
      <c r="K230" s="18">
        <f t="shared" si="38"/>
        <v>298.5</v>
      </c>
      <c r="L230" s="18">
        <f>L231</f>
        <v>0</v>
      </c>
      <c r="M230" s="26">
        <f t="shared" si="39"/>
        <v>298.5</v>
      </c>
      <c r="N230" s="18">
        <f>N231</f>
        <v>0</v>
      </c>
      <c r="O230" s="27">
        <f t="shared" si="40"/>
        <v>298.5</v>
      </c>
      <c r="P230" s="29">
        <f>P231</f>
        <v>-125.97368</v>
      </c>
      <c r="Q230" s="26">
        <f t="shared" si="28"/>
        <v>172.52632</v>
      </c>
      <c r="R230" s="38"/>
      <c r="S230" s="26">
        <f t="shared" si="29"/>
        <v>172.52632</v>
      </c>
      <c r="T230" s="38"/>
      <c r="U230" s="26">
        <f t="shared" si="25"/>
        <v>172.52632</v>
      </c>
      <c r="V230" s="30">
        <f>V231</f>
        <v>172</v>
      </c>
    </row>
    <row r="231" spans="1:22" ht="18.75" customHeight="1">
      <c r="A231" s="31"/>
      <c r="B231" s="63" t="s">
        <v>38</v>
      </c>
      <c r="C231" s="50" t="s">
        <v>94</v>
      </c>
      <c r="D231" s="50" t="s">
        <v>32</v>
      </c>
      <c r="E231" s="51" t="s">
        <v>25</v>
      </c>
      <c r="F231" s="50"/>
      <c r="G231" s="24">
        <f>G232</f>
        <v>298.5</v>
      </c>
      <c r="H231" s="36">
        <f>H232</f>
        <v>0</v>
      </c>
      <c r="I231" s="24">
        <f t="shared" si="42"/>
        <v>298.5</v>
      </c>
      <c r="J231" s="18">
        <f>J232</f>
        <v>0</v>
      </c>
      <c r="K231" s="18">
        <f t="shared" si="38"/>
        <v>298.5</v>
      </c>
      <c r="L231" s="18">
        <f>L232</f>
        <v>0</v>
      </c>
      <c r="M231" s="26">
        <f t="shared" si="39"/>
        <v>298.5</v>
      </c>
      <c r="N231" s="18">
        <f>N232</f>
        <v>0</v>
      </c>
      <c r="O231" s="27">
        <f t="shared" si="40"/>
        <v>298.5</v>
      </c>
      <c r="P231" s="29">
        <f>P232</f>
        <v>-125.97368</v>
      </c>
      <c r="Q231" s="26">
        <f t="shared" si="28"/>
        <v>172.52632</v>
      </c>
      <c r="R231" s="38"/>
      <c r="S231" s="26">
        <f t="shared" si="29"/>
        <v>172.52632</v>
      </c>
      <c r="T231" s="38"/>
      <c r="U231" s="26">
        <f t="shared" si="25"/>
        <v>172.52632</v>
      </c>
      <c r="V231" s="30">
        <f>V232</f>
        <v>172</v>
      </c>
    </row>
    <row r="232" spans="1:22" ht="21.75" customHeight="1">
      <c r="A232" s="31"/>
      <c r="B232" s="63" t="s">
        <v>26</v>
      </c>
      <c r="C232" s="50" t="s">
        <v>94</v>
      </c>
      <c r="D232" s="50" t="s">
        <v>32</v>
      </c>
      <c r="E232" s="51" t="s">
        <v>27</v>
      </c>
      <c r="F232" s="50"/>
      <c r="G232" s="43">
        <f>G233+G234+G236</f>
        <v>298.5</v>
      </c>
      <c r="H232" s="44">
        <f>H233+H234+H236</f>
        <v>0</v>
      </c>
      <c r="I232" s="24">
        <f t="shared" si="42"/>
        <v>298.5</v>
      </c>
      <c r="J232" s="43">
        <f>J233+J234+J236</f>
        <v>0</v>
      </c>
      <c r="K232" s="18">
        <f t="shared" si="38"/>
        <v>298.5</v>
      </c>
      <c r="L232" s="43">
        <f>L233+L234+L236</f>
        <v>0</v>
      </c>
      <c r="M232" s="26">
        <f t="shared" si="39"/>
        <v>298.5</v>
      </c>
      <c r="N232" s="43">
        <f>N233+N234+N236</f>
        <v>0</v>
      </c>
      <c r="O232" s="27">
        <f t="shared" si="40"/>
        <v>298.5</v>
      </c>
      <c r="P232" s="29">
        <f>P233+P234+P236</f>
        <v>-125.97368</v>
      </c>
      <c r="Q232" s="26">
        <f t="shared" si="28"/>
        <v>172.52632</v>
      </c>
      <c r="R232" s="38"/>
      <c r="S232" s="26">
        <f t="shared" si="29"/>
        <v>172.52632</v>
      </c>
      <c r="T232" s="38"/>
      <c r="U232" s="26">
        <f t="shared" si="25"/>
        <v>172.52632</v>
      </c>
      <c r="V232" s="30">
        <v>172</v>
      </c>
    </row>
    <row r="233" spans="1:22" ht="47.25">
      <c r="A233" s="31"/>
      <c r="B233" s="40" t="s">
        <v>338</v>
      </c>
      <c r="C233" s="50" t="s">
        <v>94</v>
      </c>
      <c r="D233" s="50" t="s">
        <v>32</v>
      </c>
      <c r="E233" s="99" t="s">
        <v>339</v>
      </c>
      <c r="F233" s="50" t="s">
        <v>103</v>
      </c>
      <c r="G233" s="43">
        <v>172</v>
      </c>
      <c r="H233" s="44">
        <v>0</v>
      </c>
      <c r="I233" s="18">
        <f t="shared" si="42"/>
        <v>172</v>
      </c>
      <c r="J233" s="18">
        <v>0</v>
      </c>
      <c r="K233" s="18">
        <f t="shared" si="38"/>
        <v>172</v>
      </c>
      <c r="L233" s="18">
        <v>0</v>
      </c>
      <c r="M233" s="26">
        <f t="shared" si="39"/>
        <v>172</v>
      </c>
      <c r="N233" s="18">
        <v>0</v>
      </c>
      <c r="O233" s="27">
        <f t="shared" si="40"/>
        <v>172</v>
      </c>
      <c r="P233" s="29"/>
      <c r="Q233" s="26">
        <f t="shared" si="28"/>
        <v>172</v>
      </c>
      <c r="R233" s="38"/>
      <c r="S233" s="26">
        <f t="shared" si="29"/>
        <v>172</v>
      </c>
      <c r="T233" s="38"/>
      <c r="U233" s="26">
        <f t="shared" si="25"/>
        <v>172</v>
      </c>
      <c r="V233" s="30">
        <f>T233+U233</f>
        <v>172</v>
      </c>
    </row>
    <row r="234" spans="1:22" ht="94.5">
      <c r="A234" s="31"/>
      <c r="B234" s="40" t="s">
        <v>340</v>
      </c>
      <c r="C234" s="50" t="s">
        <v>94</v>
      </c>
      <c r="D234" s="50" t="s">
        <v>32</v>
      </c>
      <c r="E234" s="51" t="s">
        <v>341</v>
      </c>
      <c r="F234" s="50" t="s">
        <v>336</v>
      </c>
      <c r="G234" s="43">
        <f>0.5+0.1</f>
        <v>0.6</v>
      </c>
      <c r="H234" s="96">
        <f>H235</f>
        <v>-0.07368000000000001</v>
      </c>
      <c r="I234" s="18">
        <f t="shared" si="42"/>
        <v>0.52632</v>
      </c>
      <c r="J234" s="18">
        <v>0</v>
      </c>
      <c r="K234" s="18">
        <f t="shared" si="38"/>
        <v>0.52632</v>
      </c>
      <c r="L234" s="18">
        <v>0</v>
      </c>
      <c r="M234" s="26">
        <f t="shared" si="39"/>
        <v>0.52632</v>
      </c>
      <c r="N234" s="18">
        <v>0</v>
      </c>
      <c r="O234" s="27">
        <f t="shared" si="40"/>
        <v>0.52632</v>
      </c>
      <c r="P234" s="29"/>
      <c r="Q234" s="26">
        <f t="shared" si="28"/>
        <v>0.52632</v>
      </c>
      <c r="R234" s="38"/>
      <c r="S234" s="26">
        <f t="shared" si="29"/>
        <v>0.52632</v>
      </c>
      <c r="T234" s="38"/>
      <c r="U234" s="26">
        <f t="shared" si="25"/>
        <v>0.52632</v>
      </c>
      <c r="V234" s="30">
        <v>0</v>
      </c>
    </row>
    <row r="235" spans="1:22" ht="31.5">
      <c r="A235" s="31"/>
      <c r="B235" s="114" t="s">
        <v>184</v>
      </c>
      <c r="C235" s="50" t="s">
        <v>94</v>
      </c>
      <c r="D235" s="50" t="s">
        <v>32</v>
      </c>
      <c r="E235" s="51" t="s">
        <v>341</v>
      </c>
      <c r="F235" s="50" t="s">
        <v>336</v>
      </c>
      <c r="G235" s="43">
        <v>0.1</v>
      </c>
      <c r="H235" s="96">
        <v>-0.07368000000000001</v>
      </c>
      <c r="I235" s="18">
        <f t="shared" si="42"/>
        <v>0.026319999999999996</v>
      </c>
      <c r="J235" s="18">
        <v>0</v>
      </c>
      <c r="K235" s="18">
        <f t="shared" si="38"/>
        <v>0.026319999999999996</v>
      </c>
      <c r="L235" s="18">
        <v>0</v>
      </c>
      <c r="M235" s="26">
        <f t="shared" si="39"/>
        <v>0.026319999999999996</v>
      </c>
      <c r="N235" s="18">
        <v>0</v>
      </c>
      <c r="O235" s="27">
        <f t="shared" si="40"/>
        <v>0.026319999999999996</v>
      </c>
      <c r="P235" s="29"/>
      <c r="Q235" s="26">
        <f t="shared" si="28"/>
        <v>0.026319999999999996</v>
      </c>
      <c r="R235" s="38"/>
      <c r="S235" s="26">
        <f t="shared" si="29"/>
        <v>0.026319999999999996</v>
      </c>
      <c r="T235" s="38"/>
      <c r="U235" s="26">
        <f t="shared" si="25"/>
        <v>0.026319999999999996</v>
      </c>
      <c r="V235" s="30">
        <v>0</v>
      </c>
    </row>
    <row r="236" spans="1:22" ht="54.75" customHeight="1">
      <c r="A236" s="31"/>
      <c r="B236" s="63" t="s">
        <v>342</v>
      </c>
      <c r="C236" s="50" t="s">
        <v>94</v>
      </c>
      <c r="D236" s="50" t="s">
        <v>32</v>
      </c>
      <c r="E236" s="51" t="s">
        <v>343</v>
      </c>
      <c r="F236" s="50" t="s">
        <v>336</v>
      </c>
      <c r="G236" s="43">
        <v>125.9</v>
      </c>
      <c r="H236" s="96">
        <v>0.07368000000000001</v>
      </c>
      <c r="I236" s="18">
        <f t="shared" si="42"/>
        <v>125.97368</v>
      </c>
      <c r="J236" s="18">
        <f>-125+125</f>
        <v>0</v>
      </c>
      <c r="K236" s="18">
        <f t="shared" si="38"/>
        <v>125.97368</v>
      </c>
      <c r="L236" s="18">
        <f>-125+125</f>
        <v>0</v>
      </c>
      <c r="M236" s="26">
        <f t="shared" si="39"/>
        <v>125.97368</v>
      </c>
      <c r="N236" s="18">
        <f>-125+125</f>
        <v>0</v>
      </c>
      <c r="O236" s="27">
        <f t="shared" si="40"/>
        <v>125.97368</v>
      </c>
      <c r="P236" s="29">
        <f>1.08055-127.05423</f>
        <v>-125.97368</v>
      </c>
      <c r="Q236" s="26">
        <f t="shared" si="28"/>
        <v>0</v>
      </c>
      <c r="R236" s="38"/>
      <c r="S236" s="26">
        <f t="shared" si="29"/>
        <v>0</v>
      </c>
      <c r="T236" s="38"/>
      <c r="U236" s="26">
        <f t="shared" si="25"/>
        <v>0</v>
      </c>
      <c r="V236" s="30">
        <f>T236+U236</f>
        <v>0</v>
      </c>
    </row>
    <row r="237" spans="1:22" ht="21.75" customHeight="1">
      <c r="A237" s="31"/>
      <c r="B237" s="124" t="s">
        <v>344</v>
      </c>
      <c r="C237" s="56" t="s">
        <v>94</v>
      </c>
      <c r="D237" s="56" t="s">
        <v>37</v>
      </c>
      <c r="E237" s="61"/>
      <c r="F237" s="56"/>
      <c r="G237" s="24">
        <f>G238</f>
        <v>299.2</v>
      </c>
      <c r="H237" s="36">
        <v>0</v>
      </c>
      <c r="I237" s="18">
        <f t="shared" si="42"/>
        <v>299.2</v>
      </c>
      <c r="J237" s="18">
        <f>J238</f>
        <v>260</v>
      </c>
      <c r="K237" s="18">
        <f t="shared" si="38"/>
        <v>559.2</v>
      </c>
      <c r="L237" s="18">
        <f>L238</f>
        <v>0</v>
      </c>
      <c r="M237" s="26">
        <f t="shared" si="39"/>
        <v>559.2</v>
      </c>
      <c r="N237" s="18">
        <f>N238</f>
        <v>0</v>
      </c>
      <c r="O237" s="27">
        <f t="shared" si="40"/>
        <v>559.2</v>
      </c>
      <c r="P237" s="29">
        <f>P238</f>
        <v>-1.08055</v>
      </c>
      <c r="Q237" s="26">
        <f t="shared" si="28"/>
        <v>558.11945</v>
      </c>
      <c r="R237" s="38"/>
      <c r="S237" s="26">
        <f t="shared" si="29"/>
        <v>558.11945</v>
      </c>
      <c r="T237" s="38"/>
      <c r="U237" s="26">
        <f t="shared" si="25"/>
        <v>558.11945</v>
      </c>
      <c r="V237" s="30">
        <f>V238</f>
        <v>558.1</v>
      </c>
    </row>
    <row r="238" spans="1:22" ht="53.25" customHeight="1">
      <c r="A238" s="31"/>
      <c r="B238" s="47" t="s">
        <v>345</v>
      </c>
      <c r="C238" s="56" t="s">
        <v>94</v>
      </c>
      <c r="D238" s="56" t="s">
        <v>37</v>
      </c>
      <c r="E238" s="61" t="s">
        <v>346</v>
      </c>
      <c r="F238" s="50"/>
      <c r="G238" s="24">
        <f>G239</f>
        <v>299.2</v>
      </c>
      <c r="H238" s="36">
        <v>0</v>
      </c>
      <c r="I238" s="18">
        <f t="shared" si="42"/>
        <v>299.2</v>
      </c>
      <c r="J238" s="18">
        <f>J239</f>
        <v>260</v>
      </c>
      <c r="K238" s="18">
        <f t="shared" si="38"/>
        <v>559.2</v>
      </c>
      <c r="L238" s="18">
        <f>L239</f>
        <v>0</v>
      </c>
      <c r="M238" s="26">
        <f t="shared" si="39"/>
        <v>559.2</v>
      </c>
      <c r="N238" s="18">
        <f>N239</f>
        <v>0</v>
      </c>
      <c r="O238" s="27">
        <f t="shared" si="40"/>
        <v>559.2</v>
      </c>
      <c r="P238" s="29">
        <f>P239</f>
        <v>-1.08055</v>
      </c>
      <c r="Q238" s="26">
        <f t="shared" si="28"/>
        <v>558.11945</v>
      </c>
      <c r="R238" s="38"/>
      <c r="S238" s="26">
        <f t="shared" si="29"/>
        <v>558.11945</v>
      </c>
      <c r="T238" s="38"/>
      <c r="U238" s="26">
        <f t="shared" si="25"/>
        <v>558.11945</v>
      </c>
      <c r="V238" s="30">
        <f>V239</f>
        <v>558.1</v>
      </c>
    </row>
    <row r="239" spans="1:22" ht="37.5" customHeight="1">
      <c r="A239" s="31"/>
      <c r="B239" s="40" t="s">
        <v>347</v>
      </c>
      <c r="C239" s="50" t="s">
        <v>94</v>
      </c>
      <c r="D239" s="50" t="s">
        <v>37</v>
      </c>
      <c r="E239" s="51" t="s">
        <v>348</v>
      </c>
      <c r="F239" s="50"/>
      <c r="G239" s="43">
        <f>G240</f>
        <v>299.2</v>
      </c>
      <c r="H239" s="44">
        <v>0</v>
      </c>
      <c r="I239" s="18">
        <f t="shared" si="42"/>
        <v>299.2</v>
      </c>
      <c r="J239" s="18">
        <f>J240</f>
        <v>260</v>
      </c>
      <c r="K239" s="18">
        <f t="shared" si="38"/>
        <v>559.2</v>
      </c>
      <c r="L239" s="18">
        <f>L240</f>
        <v>0</v>
      </c>
      <c r="M239" s="26">
        <f t="shared" si="39"/>
        <v>559.2</v>
      </c>
      <c r="N239" s="18">
        <f>N240</f>
        <v>0</v>
      </c>
      <c r="O239" s="27">
        <f t="shared" si="40"/>
        <v>559.2</v>
      </c>
      <c r="P239" s="29">
        <f>P240</f>
        <v>-1.08055</v>
      </c>
      <c r="Q239" s="26">
        <f t="shared" si="28"/>
        <v>558.11945</v>
      </c>
      <c r="R239" s="38"/>
      <c r="S239" s="26">
        <f t="shared" si="29"/>
        <v>558.11945</v>
      </c>
      <c r="T239" s="38"/>
      <c r="U239" s="26">
        <f t="shared" si="25"/>
        <v>558.11945</v>
      </c>
      <c r="V239" s="30">
        <f>V240</f>
        <v>558.1</v>
      </c>
    </row>
    <row r="240" spans="1:22" ht="54" customHeight="1">
      <c r="A240" s="31"/>
      <c r="B240" s="63" t="s">
        <v>349</v>
      </c>
      <c r="C240" s="50" t="s">
        <v>94</v>
      </c>
      <c r="D240" s="50" t="s">
        <v>37</v>
      </c>
      <c r="E240" s="51" t="s">
        <v>350</v>
      </c>
      <c r="F240" s="50" t="s">
        <v>103</v>
      </c>
      <c r="G240" s="43">
        <v>299.2</v>
      </c>
      <c r="H240" s="44">
        <v>0</v>
      </c>
      <c r="I240" s="18">
        <f t="shared" si="42"/>
        <v>299.2</v>
      </c>
      <c r="J240" s="18">
        <v>260</v>
      </c>
      <c r="K240" s="18">
        <f t="shared" si="38"/>
        <v>559.2</v>
      </c>
      <c r="L240" s="18">
        <v>0</v>
      </c>
      <c r="M240" s="26">
        <f t="shared" si="39"/>
        <v>559.2</v>
      </c>
      <c r="N240" s="18">
        <v>0</v>
      </c>
      <c r="O240" s="27">
        <f t="shared" si="40"/>
        <v>559.2</v>
      </c>
      <c r="P240" s="29">
        <v>-1.08055</v>
      </c>
      <c r="Q240" s="26">
        <f t="shared" si="28"/>
        <v>558.11945</v>
      </c>
      <c r="R240" s="38"/>
      <c r="S240" s="26">
        <f t="shared" si="29"/>
        <v>558.11945</v>
      </c>
      <c r="T240" s="38"/>
      <c r="U240" s="26">
        <f t="shared" si="25"/>
        <v>558.11945</v>
      </c>
      <c r="V240" s="30">
        <v>558.1</v>
      </c>
    </row>
    <row r="241" spans="1:22" ht="24" customHeight="1">
      <c r="A241" s="31"/>
      <c r="B241" s="32" t="s">
        <v>351</v>
      </c>
      <c r="C241" s="56" t="s">
        <v>53</v>
      </c>
      <c r="D241" s="56"/>
      <c r="E241" s="51"/>
      <c r="F241" s="50"/>
      <c r="G241" s="24">
        <f>G243+G247</f>
        <v>55599.11</v>
      </c>
      <c r="H241" s="36">
        <f>H242+H247</f>
        <v>7268.2</v>
      </c>
      <c r="I241" s="24">
        <f t="shared" si="42"/>
        <v>62867.31</v>
      </c>
      <c r="J241" s="18">
        <v>0</v>
      </c>
      <c r="K241" s="18">
        <f t="shared" si="38"/>
        <v>62867.31</v>
      </c>
      <c r="L241" s="18">
        <v>0</v>
      </c>
      <c r="M241" s="26">
        <f t="shared" si="39"/>
        <v>62867.31</v>
      </c>
      <c r="N241" s="18">
        <v>0</v>
      </c>
      <c r="O241" s="27">
        <f t="shared" si="40"/>
        <v>62867.31</v>
      </c>
      <c r="P241" s="26">
        <f>P242+P247</f>
        <v>-1992.43434</v>
      </c>
      <c r="Q241" s="26">
        <f t="shared" si="28"/>
        <v>60874.87566</v>
      </c>
      <c r="R241" s="38"/>
      <c r="S241" s="26">
        <f t="shared" si="29"/>
        <v>60874.87566</v>
      </c>
      <c r="T241" s="38"/>
      <c r="U241" s="26">
        <f t="shared" si="25"/>
        <v>60874.87566</v>
      </c>
      <c r="V241" s="30">
        <f>V242+V247</f>
        <v>47340.5</v>
      </c>
    </row>
    <row r="242" spans="1:22" ht="21.75" customHeight="1">
      <c r="A242" s="31"/>
      <c r="B242" s="32" t="s">
        <v>352</v>
      </c>
      <c r="C242" s="56" t="s">
        <v>53</v>
      </c>
      <c r="D242" s="56" t="s">
        <v>21</v>
      </c>
      <c r="E242" s="61"/>
      <c r="F242" s="56"/>
      <c r="G242" s="24">
        <f>G243</f>
        <v>7759.11</v>
      </c>
      <c r="H242" s="36">
        <f>H243</f>
        <v>6463.2</v>
      </c>
      <c r="I242" s="24">
        <f t="shared" si="42"/>
        <v>14222.31</v>
      </c>
      <c r="J242" s="18">
        <v>0</v>
      </c>
      <c r="K242" s="18">
        <f t="shared" si="38"/>
        <v>14222.31</v>
      </c>
      <c r="L242" s="18">
        <v>0</v>
      </c>
      <c r="M242" s="26">
        <f t="shared" si="39"/>
        <v>14222.31</v>
      </c>
      <c r="N242" s="18">
        <v>0</v>
      </c>
      <c r="O242" s="27">
        <f t="shared" si="40"/>
        <v>14222.31</v>
      </c>
      <c r="P242" s="26">
        <f>P243</f>
        <v>-1717.43434</v>
      </c>
      <c r="Q242" s="26">
        <f t="shared" si="28"/>
        <v>12504.87566</v>
      </c>
      <c r="R242" s="38"/>
      <c r="S242" s="26">
        <f t="shared" si="29"/>
        <v>12504.87566</v>
      </c>
      <c r="T242" s="38"/>
      <c r="U242" s="26">
        <f t="shared" si="25"/>
        <v>12504.87566</v>
      </c>
      <c r="V242" s="30">
        <f>V243</f>
        <v>12504.9</v>
      </c>
    </row>
    <row r="243" spans="1:22" ht="83.25" customHeight="1">
      <c r="A243" s="31"/>
      <c r="B243" s="47" t="s">
        <v>353</v>
      </c>
      <c r="C243" s="56" t="s">
        <v>53</v>
      </c>
      <c r="D243" s="56" t="s">
        <v>21</v>
      </c>
      <c r="E243" s="61" t="s">
        <v>354</v>
      </c>
      <c r="F243" s="56"/>
      <c r="G243" s="24">
        <f>G244</f>
        <v>7759.11</v>
      </c>
      <c r="H243" s="36">
        <f>H244</f>
        <v>6463.2</v>
      </c>
      <c r="I243" s="24">
        <f t="shared" si="42"/>
        <v>14222.31</v>
      </c>
      <c r="J243" s="18">
        <v>0</v>
      </c>
      <c r="K243" s="18">
        <f t="shared" si="38"/>
        <v>14222.31</v>
      </c>
      <c r="L243" s="18">
        <v>0</v>
      </c>
      <c r="M243" s="26">
        <f t="shared" si="39"/>
        <v>14222.31</v>
      </c>
      <c r="N243" s="18">
        <v>0</v>
      </c>
      <c r="O243" s="27">
        <f t="shared" si="40"/>
        <v>14222.31</v>
      </c>
      <c r="P243" s="26">
        <f>P244+P246</f>
        <v>-1717.43434</v>
      </c>
      <c r="Q243" s="26">
        <f t="shared" si="28"/>
        <v>12504.87566</v>
      </c>
      <c r="R243" s="38"/>
      <c r="S243" s="26">
        <f t="shared" si="29"/>
        <v>12504.87566</v>
      </c>
      <c r="T243" s="38"/>
      <c r="U243" s="26">
        <f t="shared" si="25"/>
        <v>12504.87566</v>
      </c>
      <c r="V243" s="30">
        <f>V244</f>
        <v>12504.9</v>
      </c>
    </row>
    <row r="244" spans="1:22" ht="38.25" customHeight="1">
      <c r="A244" s="31"/>
      <c r="B244" s="63" t="s">
        <v>355</v>
      </c>
      <c r="C244" s="50" t="s">
        <v>53</v>
      </c>
      <c r="D244" s="50" t="s">
        <v>21</v>
      </c>
      <c r="E244" s="51" t="s">
        <v>356</v>
      </c>
      <c r="F244" s="50"/>
      <c r="G244" s="43">
        <f>G245</f>
        <v>7759.11</v>
      </c>
      <c r="H244" s="44">
        <f>H245+H246</f>
        <v>6463.2</v>
      </c>
      <c r="I244" s="24">
        <f t="shared" si="42"/>
        <v>14222.31</v>
      </c>
      <c r="J244" s="18">
        <v>0</v>
      </c>
      <c r="K244" s="18">
        <f t="shared" si="38"/>
        <v>14222.31</v>
      </c>
      <c r="L244" s="18">
        <v>0</v>
      </c>
      <c r="M244" s="26">
        <f t="shared" si="39"/>
        <v>14222.31</v>
      </c>
      <c r="N244" s="18">
        <v>0</v>
      </c>
      <c r="O244" s="27">
        <f t="shared" si="40"/>
        <v>14222.31</v>
      </c>
      <c r="P244" s="26">
        <f>P245</f>
        <v>-1717.43434</v>
      </c>
      <c r="Q244" s="26">
        <f t="shared" si="28"/>
        <v>12504.87566</v>
      </c>
      <c r="R244" s="38"/>
      <c r="S244" s="26">
        <f t="shared" si="29"/>
        <v>12504.87566</v>
      </c>
      <c r="T244" s="38"/>
      <c r="U244" s="26">
        <f t="shared" si="25"/>
        <v>12504.87566</v>
      </c>
      <c r="V244" s="30">
        <f>V245+V246</f>
        <v>12504.9</v>
      </c>
    </row>
    <row r="245" spans="1:22" ht="88.5" customHeight="1">
      <c r="A245" s="31"/>
      <c r="B245" s="120" t="s">
        <v>357</v>
      </c>
      <c r="C245" s="50" t="s">
        <v>53</v>
      </c>
      <c r="D245" s="50" t="s">
        <v>21</v>
      </c>
      <c r="E245" s="51" t="s">
        <v>358</v>
      </c>
      <c r="F245" s="50" t="s">
        <v>301</v>
      </c>
      <c r="G245" s="43">
        <f>7552.21+206.9</f>
        <v>7759.11</v>
      </c>
      <c r="H245" s="44">
        <f>3634.1-805</f>
        <v>2829.1</v>
      </c>
      <c r="I245" s="24">
        <f t="shared" si="42"/>
        <v>10588.21</v>
      </c>
      <c r="J245" s="18">
        <v>0</v>
      </c>
      <c r="K245" s="18">
        <f t="shared" si="38"/>
        <v>10588.21</v>
      </c>
      <c r="L245" s="18">
        <v>0</v>
      </c>
      <c r="M245" s="26">
        <f t="shared" si="39"/>
        <v>10588.21</v>
      </c>
      <c r="N245" s="18">
        <v>0</v>
      </c>
      <c r="O245" s="27">
        <f t="shared" si="40"/>
        <v>10588.21</v>
      </c>
      <c r="P245" s="26">
        <f>156-1873.43434</f>
        <v>-1717.43434</v>
      </c>
      <c r="Q245" s="26">
        <f t="shared" si="28"/>
        <v>8870.77566</v>
      </c>
      <c r="R245" s="38"/>
      <c r="S245" s="26">
        <f t="shared" si="29"/>
        <v>8870.77566</v>
      </c>
      <c r="T245" s="38"/>
      <c r="U245" s="26">
        <f t="shared" si="25"/>
        <v>8870.77566</v>
      </c>
      <c r="V245" s="30">
        <v>8870.8</v>
      </c>
    </row>
    <row r="246" spans="1:22" ht="110.25">
      <c r="A246" s="31"/>
      <c r="B246" s="120" t="s">
        <v>359</v>
      </c>
      <c r="C246" s="50" t="s">
        <v>53</v>
      </c>
      <c r="D246" s="50" t="s">
        <v>21</v>
      </c>
      <c r="E246" s="99" t="s">
        <v>360</v>
      </c>
      <c r="F246" s="50" t="s">
        <v>301</v>
      </c>
      <c r="G246" s="43">
        <v>0</v>
      </c>
      <c r="H246" s="44">
        <v>3634.1</v>
      </c>
      <c r="I246" s="24">
        <f t="shared" si="42"/>
        <v>3634.1</v>
      </c>
      <c r="J246" s="18">
        <v>0</v>
      </c>
      <c r="K246" s="18">
        <f t="shared" si="38"/>
        <v>3634.1</v>
      </c>
      <c r="L246" s="18">
        <v>0</v>
      </c>
      <c r="M246" s="26">
        <f t="shared" si="39"/>
        <v>3634.1</v>
      </c>
      <c r="N246" s="18">
        <v>0</v>
      </c>
      <c r="O246" s="27">
        <f t="shared" si="40"/>
        <v>3634.1</v>
      </c>
      <c r="P246" s="29"/>
      <c r="Q246" s="26">
        <f t="shared" si="28"/>
        <v>3634.1</v>
      </c>
      <c r="R246" s="38"/>
      <c r="S246" s="26">
        <f t="shared" si="29"/>
        <v>3634.1</v>
      </c>
      <c r="T246" s="38"/>
      <c r="U246" s="26">
        <f t="shared" si="25"/>
        <v>3634.1</v>
      </c>
      <c r="V246" s="30">
        <f>T246+U246</f>
        <v>3634.1</v>
      </c>
    </row>
    <row r="247" spans="1:22" ht="22.5" customHeight="1">
      <c r="A247" s="31"/>
      <c r="B247" s="32" t="s">
        <v>361</v>
      </c>
      <c r="C247" s="56">
        <v>11</v>
      </c>
      <c r="D247" s="125" t="s">
        <v>23</v>
      </c>
      <c r="E247" s="113"/>
      <c r="F247" s="125"/>
      <c r="G247" s="24">
        <f>G248</f>
        <v>47840</v>
      </c>
      <c r="H247" s="36">
        <f>H248</f>
        <v>805</v>
      </c>
      <c r="I247" s="24">
        <f t="shared" si="42"/>
        <v>48645</v>
      </c>
      <c r="J247" s="18">
        <v>0</v>
      </c>
      <c r="K247" s="18">
        <f t="shared" si="38"/>
        <v>48645</v>
      </c>
      <c r="L247" s="18">
        <v>0</v>
      </c>
      <c r="M247" s="26">
        <f t="shared" si="39"/>
        <v>48645</v>
      </c>
      <c r="N247" s="18">
        <v>0</v>
      </c>
      <c r="O247" s="27">
        <f t="shared" si="40"/>
        <v>48645</v>
      </c>
      <c r="P247" s="62">
        <f>P248</f>
        <v>-275</v>
      </c>
      <c r="Q247" s="26">
        <f t="shared" si="28"/>
        <v>48370</v>
      </c>
      <c r="R247" s="38"/>
      <c r="S247" s="26">
        <f t="shared" si="29"/>
        <v>48370</v>
      </c>
      <c r="T247" s="38"/>
      <c r="U247" s="26">
        <f t="shared" si="25"/>
        <v>48370</v>
      </c>
      <c r="V247" s="30">
        <f>V248</f>
        <v>34835.6</v>
      </c>
    </row>
    <row r="248" spans="1:22" ht="78.75">
      <c r="A248" s="31"/>
      <c r="B248" s="47" t="s">
        <v>353</v>
      </c>
      <c r="C248" s="56" t="s">
        <v>53</v>
      </c>
      <c r="D248" s="56" t="s">
        <v>23</v>
      </c>
      <c r="E248" s="61" t="s">
        <v>354</v>
      </c>
      <c r="F248" s="125"/>
      <c r="G248" s="24">
        <f>G249</f>
        <v>47840</v>
      </c>
      <c r="H248" s="36">
        <f>H252+H249</f>
        <v>805</v>
      </c>
      <c r="I248" s="24">
        <f t="shared" si="42"/>
        <v>48645</v>
      </c>
      <c r="J248" s="18">
        <v>0</v>
      </c>
      <c r="K248" s="18">
        <f t="shared" si="38"/>
        <v>48645</v>
      </c>
      <c r="L248" s="18">
        <v>0</v>
      </c>
      <c r="M248" s="26">
        <f t="shared" si="39"/>
        <v>48645</v>
      </c>
      <c r="N248" s="18">
        <v>0</v>
      </c>
      <c r="O248" s="27">
        <f t="shared" si="40"/>
        <v>48645</v>
      </c>
      <c r="P248" s="62">
        <f>P249+P252</f>
        <v>-275</v>
      </c>
      <c r="Q248" s="26">
        <f t="shared" si="28"/>
        <v>48370</v>
      </c>
      <c r="R248" s="38"/>
      <c r="S248" s="26">
        <f t="shared" si="29"/>
        <v>48370</v>
      </c>
      <c r="T248" s="38"/>
      <c r="U248" s="26">
        <f t="shared" si="25"/>
        <v>48370</v>
      </c>
      <c r="V248" s="30">
        <f>V249+V252</f>
        <v>34835.6</v>
      </c>
    </row>
    <row r="249" spans="1:22" ht="32.25" customHeight="1">
      <c r="A249" s="31"/>
      <c r="B249" s="72" t="s">
        <v>362</v>
      </c>
      <c r="C249" s="50" t="s">
        <v>53</v>
      </c>
      <c r="D249" s="50" t="s">
        <v>23</v>
      </c>
      <c r="E249" s="51" t="s">
        <v>363</v>
      </c>
      <c r="F249" s="50"/>
      <c r="G249" s="43">
        <f>G250</f>
        <v>47840</v>
      </c>
      <c r="H249" s="44">
        <f>H250</f>
        <v>0</v>
      </c>
      <c r="I249" s="24">
        <f t="shared" si="42"/>
        <v>47840</v>
      </c>
      <c r="J249" s="24">
        <f>J250</f>
        <v>0</v>
      </c>
      <c r="K249" s="18">
        <f t="shared" si="38"/>
        <v>47840</v>
      </c>
      <c r="L249" s="24">
        <f>L250</f>
        <v>0</v>
      </c>
      <c r="M249" s="26">
        <f t="shared" si="39"/>
        <v>47840</v>
      </c>
      <c r="N249" s="24">
        <f>N250</f>
        <v>0</v>
      </c>
      <c r="O249" s="27">
        <f t="shared" si="40"/>
        <v>47840</v>
      </c>
      <c r="P249" s="29">
        <f>P250</f>
        <v>0</v>
      </c>
      <c r="Q249" s="26">
        <f t="shared" si="28"/>
        <v>47840</v>
      </c>
      <c r="R249" s="38"/>
      <c r="S249" s="26">
        <f t="shared" si="29"/>
        <v>47840</v>
      </c>
      <c r="T249" s="38"/>
      <c r="U249" s="26">
        <f t="shared" si="25"/>
        <v>47840</v>
      </c>
      <c r="V249" s="30">
        <f>V250</f>
        <v>34551.7</v>
      </c>
    </row>
    <row r="250" spans="1:22" ht="78.75">
      <c r="A250" s="31"/>
      <c r="B250" s="40" t="s">
        <v>364</v>
      </c>
      <c r="C250" s="50" t="s">
        <v>53</v>
      </c>
      <c r="D250" s="50" t="s">
        <v>23</v>
      </c>
      <c r="E250" s="51" t="s">
        <v>365</v>
      </c>
      <c r="F250" s="50" t="s">
        <v>196</v>
      </c>
      <c r="G250" s="43">
        <f>38750+9090</f>
        <v>47840</v>
      </c>
      <c r="H250" s="44">
        <v>0</v>
      </c>
      <c r="I250" s="24">
        <f t="shared" si="42"/>
        <v>47840</v>
      </c>
      <c r="J250" s="24">
        <v>0</v>
      </c>
      <c r="K250" s="18">
        <f t="shared" si="38"/>
        <v>47840</v>
      </c>
      <c r="L250" s="24">
        <v>0</v>
      </c>
      <c r="M250" s="26">
        <f t="shared" si="39"/>
        <v>47840</v>
      </c>
      <c r="N250" s="24">
        <v>0</v>
      </c>
      <c r="O250" s="27">
        <f t="shared" si="40"/>
        <v>47840</v>
      </c>
      <c r="P250" s="29"/>
      <c r="Q250" s="26">
        <f t="shared" si="28"/>
        <v>47840</v>
      </c>
      <c r="R250" s="38"/>
      <c r="S250" s="26">
        <f t="shared" si="29"/>
        <v>47840</v>
      </c>
      <c r="T250" s="38"/>
      <c r="U250" s="26">
        <f t="shared" si="25"/>
        <v>47840</v>
      </c>
      <c r="V250" s="30">
        <v>34551.7</v>
      </c>
    </row>
    <row r="251" spans="1:22" ht="31.5">
      <c r="A251" s="31"/>
      <c r="B251" s="114" t="s">
        <v>184</v>
      </c>
      <c r="C251" s="50" t="s">
        <v>53</v>
      </c>
      <c r="D251" s="50" t="s">
        <v>23</v>
      </c>
      <c r="E251" s="51" t="s">
        <v>365</v>
      </c>
      <c r="F251" s="50" t="s">
        <v>196</v>
      </c>
      <c r="G251" s="43">
        <v>9090</v>
      </c>
      <c r="H251" s="44"/>
      <c r="I251" s="24">
        <f t="shared" si="42"/>
        <v>9090</v>
      </c>
      <c r="J251" s="24">
        <v>0</v>
      </c>
      <c r="K251" s="18">
        <f t="shared" si="38"/>
        <v>9090</v>
      </c>
      <c r="L251" s="24">
        <v>0</v>
      </c>
      <c r="M251" s="26">
        <f t="shared" si="39"/>
        <v>9090</v>
      </c>
      <c r="N251" s="24">
        <v>0</v>
      </c>
      <c r="O251" s="27">
        <f t="shared" si="40"/>
        <v>9090</v>
      </c>
      <c r="P251" s="29"/>
      <c r="Q251" s="26">
        <f t="shared" si="28"/>
        <v>9090</v>
      </c>
      <c r="R251" s="38"/>
      <c r="S251" s="26">
        <f t="shared" si="29"/>
        <v>9090</v>
      </c>
      <c r="T251" s="38"/>
      <c r="U251" s="26">
        <f t="shared" si="25"/>
        <v>9090</v>
      </c>
      <c r="V251" s="30">
        <v>6564.8</v>
      </c>
    </row>
    <row r="252" spans="1:22" ht="24.75" customHeight="1">
      <c r="A252" s="31"/>
      <c r="B252" s="126" t="s">
        <v>366</v>
      </c>
      <c r="C252" s="50" t="s">
        <v>53</v>
      </c>
      <c r="D252" s="50" t="s">
        <v>23</v>
      </c>
      <c r="E252" s="51" t="s">
        <v>367</v>
      </c>
      <c r="F252" s="50"/>
      <c r="G252" s="43">
        <v>0</v>
      </c>
      <c r="H252" s="44">
        <f>H253</f>
        <v>805</v>
      </c>
      <c r="I252" s="24">
        <f t="shared" si="42"/>
        <v>805</v>
      </c>
      <c r="J252" s="18">
        <v>0</v>
      </c>
      <c r="K252" s="18">
        <f t="shared" si="38"/>
        <v>805</v>
      </c>
      <c r="L252" s="18">
        <v>0</v>
      </c>
      <c r="M252" s="26">
        <f t="shared" si="39"/>
        <v>805</v>
      </c>
      <c r="N252" s="18">
        <v>0</v>
      </c>
      <c r="O252" s="27">
        <f t="shared" si="40"/>
        <v>805</v>
      </c>
      <c r="P252" s="62">
        <f>P253</f>
        <v>-275</v>
      </c>
      <c r="Q252" s="26">
        <f t="shared" si="28"/>
        <v>530</v>
      </c>
      <c r="R252" s="38"/>
      <c r="S252" s="26">
        <f t="shared" si="29"/>
        <v>530</v>
      </c>
      <c r="T252" s="38"/>
      <c r="U252" s="26">
        <f t="shared" si="25"/>
        <v>530</v>
      </c>
      <c r="V252" s="30">
        <f>V253</f>
        <v>283.9</v>
      </c>
    </row>
    <row r="253" spans="1:22" ht="63">
      <c r="A253" s="31"/>
      <c r="B253" s="127" t="s">
        <v>368</v>
      </c>
      <c r="C253" s="50" t="s">
        <v>53</v>
      </c>
      <c r="D253" s="50" t="s">
        <v>23</v>
      </c>
      <c r="E253" s="51" t="s">
        <v>369</v>
      </c>
      <c r="F253" s="50" t="s">
        <v>196</v>
      </c>
      <c r="G253" s="43">
        <v>0</v>
      </c>
      <c r="H253" s="44">
        <v>805</v>
      </c>
      <c r="I253" s="24">
        <f t="shared" si="42"/>
        <v>805</v>
      </c>
      <c r="J253" s="18">
        <v>0</v>
      </c>
      <c r="K253" s="18">
        <f t="shared" si="38"/>
        <v>805</v>
      </c>
      <c r="L253" s="18">
        <v>0</v>
      </c>
      <c r="M253" s="26">
        <f t="shared" si="39"/>
        <v>805</v>
      </c>
      <c r="N253" s="18">
        <v>0</v>
      </c>
      <c r="O253" s="27">
        <f t="shared" si="40"/>
        <v>805</v>
      </c>
      <c r="P253" s="62">
        <v>-275</v>
      </c>
      <c r="Q253" s="26">
        <f t="shared" si="28"/>
        <v>530</v>
      </c>
      <c r="R253" s="38"/>
      <c r="S253" s="26">
        <f t="shared" si="29"/>
        <v>530</v>
      </c>
      <c r="T253" s="38"/>
      <c r="U253" s="26">
        <f t="shared" si="25"/>
        <v>530</v>
      </c>
      <c r="V253" s="30">
        <v>283.9</v>
      </c>
    </row>
    <row r="254" spans="1:22" ht="31.5">
      <c r="A254" s="128">
        <v>708</v>
      </c>
      <c r="B254" s="129" t="s">
        <v>370</v>
      </c>
      <c r="C254" s="68"/>
      <c r="D254" s="68"/>
      <c r="E254" s="54"/>
      <c r="F254" s="68"/>
      <c r="G254" s="24">
        <f aca="true" t="shared" si="43" ref="G254:H258">G255</f>
        <v>1132</v>
      </c>
      <c r="H254" s="36">
        <f t="shared" si="43"/>
        <v>0</v>
      </c>
      <c r="I254" s="18">
        <f t="shared" si="42"/>
        <v>1132</v>
      </c>
      <c r="J254" s="18">
        <f>J255</f>
        <v>0</v>
      </c>
      <c r="K254" s="18">
        <f t="shared" si="38"/>
        <v>1132</v>
      </c>
      <c r="L254" s="18">
        <f>L255</f>
        <v>0</v>
      </c>
      <c r="M254" s="26">
        <f t="shared" si="39"/>
        <v>1132</v>
      </c>
      <c r="N254" s="18">
        <f>N255</f>
        <v>0</v>
      </c>
      <c r="O254" s="27">
        <f t="shared" si="40"/>
        <v>1132</v>
      </c>
      <c r="P254" s="29"/>
      <c r="Q254" s="26">
        <f t="shared" si="28"/>
        <v>1132</v>
      </c>
      <c r="R254" s="38"/>
      <c r="S254" s="26">
        <f t="shared" si="29"/>
        <v>1132</v>
      </c>
      <c r="T254" s="38"/>
      <c r="U254" s="26">
        <f t="shared" si="25"/>
        <v>1132</v>
      </c>
      <c r="V254" s="30">
        <f aca="true" t="shared" si="44" ref="V254:V259">T254+U254</f>
        <v>1132</v>
      </c>
    </row>
    <row r="255" spans="1:22" ht="15.75">
      <c r="A255" s="31"/>
      <c r="B255" s="130" t="s">
        <v>20</v>
      </c>
      <c r="C255" s="68" t="s">
        <v>21</v>
      </c>
      <c r="D255" s="68"/>
      <c r="E255" s="99"/>
      <c r="F255" s="68"/>
      <c r="G255" s="43">
        <f t="shared" si="43"/>
        <v>1132</v>
      </c>
      <c r="H255" s="44">
        <f t="shared" si="43"/>
        <v>0</v>
      </c>
      <c r="I255" s="18">
        <f t="shared" si="42"/>
        <v>1132</v>
      </c>
      <c r="J255" s="18">
        <f>J256</f>
        <v>0</v>
      </c>
      <c r="K255" s="18">
        <f t="shared" si="38"/>
        <v>1132</v>
      </c>
      <c r="L255" s="18">
        <f>L256</f>
        <v>0</v>
      </c>
      <c r="M255" s="26">
        <f t="shared" si="39"/>
        <v>1132</v>
      </c>
      <c r="N255" s="18">
        <f>N256</f>
        <v>0</v>
      </c>
      <c r="O255" s="27">
        <f t="shared" si="40"/>
        <v>1132</v>
      </c>
      <c r="P255" s="29"/>
      <c r="Q255" s="26">
        <f t="shared" si="28"/>
        <v>1132</v>
      </c>
      <c r="R255" s="38"/>
      <c r="S255" s="26">
        <f t="shared" si="29"/>
        <v>1132</v>
      </c>
      <c r="T255" s="38"/>
      <c r="U255" s="26">
        <f t="shared" si="25"/>
        <v>1132</v>
      </c>
      <c r="V255" s="30">
        <f t="shared" si="44"/>
        <v>1132</v>
      </c>
    </row>
    <row r="256" spans="1:22" ht="31.5">
      <c r="A256" s="31"/>
      <c r="B256" s="115" t="s">
        <v>47</v>
      </c>
      <c r="C256" s="50" t="s">
        <v>21</v>
      </c>
      <c r="D256" s="50" t="s">
        <v>48</v>
      </c>
      <c r="E256" s="54"/>
      <c r="F256" s="50"/>
      <c r="G256" s="43">
        <f t="shared" si="43"/>
        <v>1132</v>
      </c>
      <c r="H256" s="44">
        <f t="shared" si="43"/>
        <v>0</v>
      </c>
      <c r="I256" s="18">
        <f t="shared" si="42"/>
        <v>1132</v>
      </c>
      <c r="J256" s="18">
        <f>J257</f>
        <v>0</v>
      </c>
      <c r="K256" s="18">
        <f t="shared" si="38"/>
        <v>1132</v>
      </c>
      <c r="L256" s="18">
        <f>L257</f>
        <v>0</v>
      </c>
      <c r="M256" s="26">
        <f t="shared" si="39"/>
        <v>1132</v>
      </c>
      <c r="N256" s="18">
        <f>N257</f>
        <v>0</v>
      </c>
      <c r="O256" s="27">
        <f t="shared" si="40"/>
        <v>1132</v>
      </c>
      <c r="P256" s="29"/>
      <c r="Q256" s="26">
        <f t="shared" si="28"/>
        <v>1132</v>
      </c>
      <c r="R256" s="38"/>
      <c r="S256" s="26">
        <f t="shared" si="29"/>
        <v>1132</v>
      </c>
      <c r="T256" s="38"/>
      <c r="U256" s="26">
        <f t="shared" si="25"/>
        <v>1132</v>
      </c>
      <c r="V256" s="30">
        <f t="shared" si="44"/>
        <v>1132</v>
      </c>
    </row>
    <row r="257" spans="1:22" ht="15.75">
      <c r="A257" s="31"/>
      <c r="B257" s="115" t="s">
        <v>24</v>
      </c>
      <c r="C257" s="50" t="s">
        <v>21</v>
      </c>
      <c r="D257" s="104" t="s">
        <v>48</v>
      </c>
      <c r="E257" s="103" t="s">
        <v>25</v>
      </c>
      <c r="F257" s="104"/>
      <c r="G257" s="43">
        <f t="shared" si="43"/>
        <v>1132</v>
      </c>
      <c r="H257" s="44">
        <f t="shared" si="43"/>
        <v>0</v>
      </c>
      <c r="I257" s="18">
        <f t="shared" si="42"/>
        <v>1132</v>
      </c>
      <c r="J257" s="18">
        <f>J258</f>
        <v>0</v>
      </c>
      <c r="K257" s="18">
        <f t="shared" si="38"/>
        <v>1132</v>
      </c>
      <c r="L257" s="18">
        <f>L258</f>
        <v>0</v>
      </c>
      <c r="M257" s="26">
        <f t="shared" si="39"/>
        <v>1132</v>
      </c>
      <c r="N257" s="18">
        <f>N258</f>
        <v>0</v>
      </c>
      <c r="O257" s="27">
        <f t="shared" si="40"/>
        <v>1132</v>
      </c>
      <c r="P257" s="29"/>
      <c r="Q257" s="26">
        <f t="shared" si="28"/>
        <v>1132</v>
      </c>
      <c r="R257" s="38"/>
      <c r="S257" s="26">
        <f t="shared" si="29"/>
        <v>1132</v>
      </c>
      <c r="T257" s="38"/>
      <c r="U257" s="26">
        <f t="shared" si="25"/>
        <v>1132</v>
      </c>
      <c r="V257" s="30">
        <f t="shared" si="44"/>
        <v>1132</v>
      </c>
    </row>
    <row r="258" spans="1:22" ht="15.75">
      <c r="A258" s="31"/>
      <c r="B258" s="115" t="s">
        <v>26</v>
      </c>
      <c r="C258" s="50" t="s">
        <v>371</v>
      </c>
      <c r="D258" s="104" t="s">
        <v>48</v>
      </c>
      <c r="E258" s="103" t="s">
        <v>27</v>
      </c>
      <c r="F258" s="104"/>
      <c r="G258" s="43">
        <f t="shared" si="43"/>
        <v>1132</v>
      </c>
      <c r="H258" s="44">
        <f t="shared" si="43"/>
        <v>0</v>
      </c>
      <c r="I258" s="18">
        <f t="shared" si="42"/>
        <v>1132</v>
      </c>
      <c r="J258" s="18">
        <f>J259</f>
        <v>0</v>
      </c>
      <c r="K258" s="18">
        <f t="shared" si="38"/>
        <v>1132</v>
      </c>
      <c r="L258" s="18">
        <f>L259</f>
        <v>0</v>
      </c>
      <c r="M258" s="26">
        <f t="shared" si="39"/>
        <v>1132</v>
      </c>
      <c r="N258" s="18">
        <f>N259</f>
        <v>0</v>
      </c>
      <c r="O258" s="27">
        <f t="shared" si="40"/>
        <v>1132</v>
      </c>
      <c r="P258" s="29"/>
      <c r="Q258" s="26">
        <f t="shared" si="28"/>
        <v>1132</v>
      </c>
      <c r="R258" s="38"/>
      <c r="S258" s="26">
        <f t="shared" si="29"/>
        <v>1132</v>
      </c>
      <c r="T258" s="38"/>
      <c r="U258" s="26">
        <f t="shared" si="25"/>
        <v>1132</v>
      </c>
      <c r="V258" s="30">
        <f t="shared" si="44"/>
        <v>1132</v>
      </c>
    </row>
    <row r="259" spans="1:22" ht="51" customHeight="1">
      <c r="A259" s="131"/>
      <c r="B259" s="115" t="s">
        <v>372</v>
      </c>
      <c r="C259" s="50" t="s">
        <v>21</v>
      </c>
      <c r="D259" s="104" t="s">
        <v>48</v>
      </c>
      <c r="E259" s="103" t="s">
        <v>373</v>
      </c>
      <c r="F259" s="104" t="s">
        <v>46</v>
      </c>
      <c r="G259" s="43">
        <v>1132</v>
      </c>
      <c r="H259" s="44">
        <v>0</v>
      </c>
      <c r="I259" s="18">
        <f t="shared" si="42"/>
        <v>1132</v>
      </c>
      <c r="J259" s="18">
        <v>0</v>
      </c>
      <c r="K259" s="18">
        <f t="shared" si="38"/>
        <v>1132</v>
      </c>
      <c r="L259" s="18">
        <v>0</v>
      </c>
      <c r="M259" s="26">
        <f t="shared" si="39"/>
        <v>1132</v>
      </c>
      <c r="N259" s="18">
        <v>0</v>
      </c>
      <c r="O259" s="27">
        <f t="shared" si="40"/>
        <v>1132</v>
      </c>
      <c r="P259" s="29"/>
      <c r="Q259" s="26">
        <f t="shared" si="28"/>
        <v>1132</v>
      </c>
      <c r="R259" s="38"/>
      <c r="S259" s="26">
        <f t="shared" si="29"/>
        <v>1132</v>
      </c>
      <c r="T259" s="38"/>
      <c r="U259" s="26">
        <f t="shared" si="25"/>
        <v>1132</v>
      </c>
      <c r="V259" s="30">
        <f t="shared" si="44"/>
        <v>1132</v>
      </c>
    </row>
    <row r="260" spans="1:22" ht="24" customHeight="1">
      <c r="A260" s="132"/>
      <c r="B260" s="133" t="s">
        <v>374</v>
      </c>
      <c r="C260" s="133"/>
      <c r="D260" s="133"/>
      <c r="E260" s="133"/>
      <c r="F260" s="133"/>
      <c r="G260" s="134">
        <f>G10+G254</f>
        <v>238283.40000000002</v>
      </c>
      <c r="H260" s="135">
        <f>H10+H254</f>
        <v>10920.21698</v>
      </c>
      <c r="I260" s="18">
        <f t="shared" si="42"/>
        <v>249203.61698000002</v>
      </c>
      <c r="J260" s="18">
        <f>J254+J10</f>
        <v>81909.09923999998</v>
      </c>
      <c r="K260" s="18">
        <f t="shared" si="38"/>
        <v>331112.71622</v>
      </c>
      <c r="L260" s="18">
        <f>L254+L10</f>
        <v>200</v>
      </c>
      <c r="M260" s="26">
        <f t="shared" si="39"/>
        <v>331312.71622</v>
      </c>
      <c r="N260" s="18">
        <f>N254+N10</f>
        <v>1696.9744799999999</v>
      </c>
      <c r="O260" s="27">
        <f t="shared" si="40"/>
        <v>333009.6907</v>
      </c>
      <c r="P260" s="26">
        <f>P254+P10</f>
        <v>1997.6395499999996</v>
      </c>
      <c r="Q260" s="26">
        <f t="shared" si="28"/>
        <v>335007.33025</v>
      </c>
      <c r="R260" s="28">
        <f>R10</f>
        <v>108145.29999999999</v>
      </c>
      <c r="S260" s="26">
        <f t="shared" si="29"/>
        <v>443152.63025</v>
      </c>
      <c r="T260" s="29">
        <f>T10</f>
        <v>11540.08</v>
      </c>
      <c r="U260" s="26">
        <f t="shared" si="25"/>
        <v>454692.71025</v>
      </c>
      <c r="V260" s="30">
        <f>V10+V254</f>
        <v>322443.6</v>
      </c>
    </row>
    <row r="261" spans="7:9" ht="15">
      <c r="G261" s="136"/>
      <c r="I261" s="3"/>
    </row>
    <row r="262" spans="7:9" ht="15">
      <c r="G262" s="136"/>
      <c r="I262" s="3"/>
    </row>
    <row r="263" spans="7:9" ht="15">
      <c r="G263" s="136"/>
      <c r="I263" s="3"/>
    </row>
    <row r="264" spans="7:9" ht="15">
      <c r="G264" s="136"/>
      <c r="I264" s="3"/>
    </row>
    <row r="265" spans="7:9" ht="15">
      <c r="G265" s="136"/>
      <c r="I265" s="3"/>
    </row>
    <row r="266" spans="7:9" ht="15">
      <c r="G266" s="136"/>
      <c r="I266" s="3"/>
    </row>
    <row r="267" spans="7:9" ht="15">
      <c r="G267" s="136"/>
      <c r="I267" s="3"/>
    </row>
    <row r="268" spans="7:9" ht="15">
      <c r="G268" s="136"/>
      <c r="I268" s="3"/>
    </row>
    <row r="269" spans="7:9" ht="15">
      <c r="G269" s="136"/>
      <c r="I269" s="3"/>
    </row>
    <row r="270" spans="7:9" ht="15">
      <c r="G270" s="136"/>
      <c r="I270" s="3"/>
    </row>
    <row r="271" spans="7:9" ht="15">
      <c r="G271" s="136"/>
      <c r="I271" s="3"/>
    </row>
    <row r="272" spans="7:9" ht="15">
      <c r="G272" s="136"/>
      <c r="I272" s="3"/>
    </row>
    <row r="273" spans="7:9" ht="15">
      <c r="G273" s="136"/>
      <c r="I273" s="3"/>
    </row>
    <row r="274" spans="7:9" ht="15">
      <c r="G274" s="136"/>
      <c r="I274" s="3"/>
    </row>
    <row r="275" spans="7:9" ht="15">
      <c r="G275" s="136"/>
      <c r="I275" s="3"/>
    </row>
    <row r="276" spans="7:9" ht="15">
      <c r="G276" s="136"/>
      <c r="I276" s="3"/>
    </row>
    <row r="277" spans="7:9" ht="15">
      <c r="G277" s="136"/>
      <c r="I277" s="3"/>
    </row>
    <row r="278" spans="7:9" ht="15">
      <c r="G278" s="136"/>
      <c r="I278" s="3"/>
    </row>
    <row r="279" spans="7:9" ht="15">
      <c r="G279" s="136"/>
      <c r="I279" s="3"/>
    </row>
    <row r="280" spans="7:9" ht="15">
      <c r="G280" s="136"/>
      <c r="I280" s="3"/>
    </row>
    <row r="281" spans="7:9" ht="15">
      <c r="G281" s="136"/>
      <c r="I281" s="3"/>
    </row>
    <row r="282" spans="7:9" ht="15">
      <c r="G282" s="136"/>
      <c r="I282" s="3"/>
    </row>
    <row r="283" spans="7:9" ht="15">
      <c r="G283" s="136"/>
      <c r="I283" s="3"/>
    </row>
    <row r="284" spans="7:9" ht="15">
      <c r="G284" s="136"/>
      <c r="I284" s="3"/>
    </row>
    <row r="285" spans="7:9" ht="15">
      <c r="G285" s="136"/>
      <c r="I285" s="3"/>
    </row>
    <row r="286" spans="7:9" ht="15">
      <c r="G286" s="136"/>
      <c r="I286" s="3"/>
    </row>
    <row r="287" spans="7:9" ht="15">
      <c r="G287" s="136"/>
      <c r="I287" s="3"/>
    </row>
    <row r="288" spans="7:9" ht="15">
      <c r="G288" s="136"/>
      <c r="I288" s="3"/>
    </row>
    <row r="289" spans="7:9" ht="15">
      <c r="G289" s="136"/>
      <c r="I289" s="3"/>
    </row>
    <row r="290" spans="7:9" ht="15">
      <c r="G290" s="136"/>
      <c r="I290" s="3"/>
    </row>
    <row r="291" spans="7:9" ht="15">
      <c r="G291" s="136"/>
      <c r="I291" s="3"/>
    </row>
    <row r="292" spans="7:9" ht="15">
      <c r="G292" s="136"/>
      <c r="I292" s="3"/>
    </row>
    <row r="293" spans="7:9" ht="15">
      <c r="G293" s="136"/>
      <c r="I293" s="3"/>
    </row>
    <row r="294" spans="7:9" ht="15">
      <c r="G294" s="136"/>
      <c r="I294" s="3"/>
    </row>
    <row r="295" spans="7:9" ht="15">
      <c r="G295" s="136"/>
      <c r="I295" s="3"/>
    </row>
    <row r="296" spans="7:9" ht="15">
      <c r="G296" s="136"/>
      <c r="I296" s="3"/>
    </row>
    <row r="297" spans="7:9" ht="15">
      <c r="G297" s="136"/>
      <c r="I297" s="3"/>
    </row>
    <row r="298" spans="7:9" ht="15">
      <c r="G298" s="136"/>
      <c r="I298" s="3"/>
    </row>
    <row r="299" spans="7:9" ht="15">
      <c r="G299" s="136"/>
      <c r="I299" s="3"/>
    </row>
    <row r="300" spans="7:9" ht="15">
      <c r="G300" s="136"/>
      <c r="I300" s="3"/>
    </row>
    <row r="301" spans="7:9" ht="15">
      <c r="G301" s="136"/>
      <c r="I301" s="3"/>
    </row>
    <row r="302" spans="7:9" ht="15">
      <c r="G302" s="136"/>
      <c r="I302" s="3"/>
    </row>
    <row r="303" spans="7:9" ht="15">
      <c r="G303" s="136"/>
      <c r="I303" s="3"/>
    </row>
    <row r="304" spans="7:9" ht="15">
      <c r="G304" s="136"/>
      <c r="I304" s="3"/>
    </row>
    <row r="305" spans="7:9" ht="15">
      <c r="G305" s="136"/>
      <c r="I305" s="3"/>
    </row>
    <row r="306" spans="7:9" ht="15">
      <c r="G306" s="136"/>
      <c r="I306" s="3"/>
    </row>
    <row r="307" spans="7:9" ht="15">
      <c r="G307" s="136"/>
      <c r="I307" s="3"/>
    </row>
    <row r="308" spans="7:9" ht="15">
      <c r="G308" s="136"/>
      <c r="I308" s="3"/>
    </row>
    <row r="309" spans="7:9" ht="15">
      <c r="G309" s="136"/>
      <c r="I309" s="3"/>
    </row>
    <row r="310" spans="7:9" ht="15">
      <c r="G310" s="136"/>
      <c r="I310" s="3"/>
    </row>
    <row r="311" spans="7:9" ht="15">
      <c r="G311" s="136"/>
      <c r="I311" s="3"/>
    </row>
    <row r="312" spans="7:9" ht="15">
      <c r="G312" s="136"/>
      <c r="I312" s="3"/>
    </row>
    <row r="313" spans="7:9" ht="15">
      <c r="G313" s="136"/>
      <c r="I313" s="3"/>
    </row>
    <row r="314" spans="7:9" ht="15">
      <c r="G314" s="136"/>
      <c r="I314" s="3"/>
    </row>
    <row r="315" spans="7:9" ht="15">
      <c r="G315" s="136"/>
      <c r="I315" s="3"/>
    </row>
    <row r="316" spans="7:9" ht="15">
      <c r="G316" s="136"/>
      <c r="I316" s="3"/>
    </row>
    <row r="317" spans="7:9" ht="15">
      <c r="G317" s="136"/>
      <c r="I317" s="3"/>
    </row>
    <row r="318" spans="7:9" ht="15">
      <c r="G318" s="136"/>
      <c r="I318" s="3"/>
    </row>
    <row r="319" spans="7:9" ht="15">
      <c r="G319" s="136"/>
      <c r="I319" s="3"/>
    </row>
    <row r="320" spans="7:9" ht="15">
      <c r="G320" s="136"/>
      <c r="I320" s="3"/>
    </row>
    <row r="321" spans="7:9" ht="15">
      <c r="G321" s="136"/>
      <c r="I321" s="3"/>
    </row>
    <row r="322" spans="7:9" ht="15">
      <c r="G322" s="136"/>
      <c r="I322" s="3"/>
    </row>
    <row r="323" spans="7:9" ht="15">
      <c r="G323" s="136"/>
      <c r="I323" s="3"/>
    </row>
    <row r="324" spans="7:9" ht="15">
      <c r="G324" s="136"/>
      <c r="I324" s="3"/>
    </row>
    <row r="325" spans="7:9" ht="15">
      <c r="G325" s="136"/>
      <c r="I325" s="3"/>
    </row>
    <row r="326" spans="7:9" ht="15">
      <c r="G326" s="136"/>
      <c r="I326" s="3"/>
    </row>
    <row r="327" spans="7:9" ht="15">
      <c r="G327" s="136"/>
      <c r="I327" s="3"/>
    </row>
    <row r="328" spans="7:9" ht="15">
      <c r="G328" s="136"/>
      <c r="I328" s="3"/>
    </row>
    <row r="329" spans="7:9" ht="15">
      <c r="G329" s="136"/>
      <c r="I329" s="3"/>
    </row>
    <row r="330" spans="7:9" ht="15">
      <c r="G330" s="136"/>
      <c r="I330" s="3"/>
    </row>
    <row r="331" spans="7:9" ht="15">
      <c r="G331" s="136"/>
      <c r="I331" s="3"/>
    </row>
    <row r="332" spans="7:9" ht="15">
      <c r="G332" s="136"/>
      <c r="I332" s="3"/>
    </row>
    <row r="333" spans="7:9" ht="15">
      <c r="G333" s="136"/>
      <c r="I333" s="3"/>
    </row>
    <row r="334" spans="7:9" ht="15">
      <c r="G334" s="136"/>
      <c r="I334" s="3"/>
    </row>
    <row r="335" spans="7:9" ht="15">
      <c r="G335" s="136"/>
      <c r="I335" s="3"/>
    </row>
    <row r="336" spans="7:9" ht="15">
      <c r="G336" s="136"/>
      <c r="I336" s="3"/>
    </row>
    <row r="337" spans="7:9" ht="15">
      <c r="G337" s="136"/>
      <c r="I337" s="3"/>
    </row>
    <row r="338" spans="7:9" ht="15">
      <c r="G338" s="136"/>
      <c r="I338" s="3"/>
    </row>
    <row r="339" spans="7:9" ht="15">
      <c r="G339" s="136"/>
      <c r="I339" s="3"/>
    </row>
    <row r="340" spans="7:9" ht="15">
      <c r="G340" s="136"/>
      <c r="I340" s="3"/>
    </row>
    <row r="341" spans="7:9" ht="15">
      <c r="G341" s="136"/>
      <c r="I341" s="3"/>
    </row>
    <row r="342" spans="7:9" ht="15">
      <c r="G342" s="136"/>
      <c r="I342" s="3"/>
    </row>
    <row r="343" spans="7:9" ht="15">
      <c r="G343" s="136"/>
      <c r="I343" s="3"/>
    </row>
    <row r="344" spans="7:9" ht="15">
      <c r="G344" s="136"/>
      <c r="I344" s="3"/>
    </row>
    <row r="345" spans="7:9" ht="15">
      <c r="G345" s="136"/>
      <c r="I345" s="3"/>
    </row>
    <row r="346" spans="7:9" ht="15">
      <c r="G346" s="136"/>
      <c r="I346" s="3"/>
    </row>
    <row r="347" spans="7:9" ht="15">
      <c r="G347" s="136"/>
      <c r="I347" s="3"/>
    </row>
    <row r="348" spans="7:9" ht="15">
      <c r="G348" s="136"/>
      <c r="I348" s="3"/>
    </row>
    <row r="349" spans="7:9" ht="15">
      <c r="G349" s="136"/>
      <c r="I349" s="3"/>
    </row>
    <row r="350" spans="7:9" ht="15">
      <c r="G350" s="136"/>
      <c r="I350" s="3"/>
    </row>
    <row r="351" spans="7:9" ht="15">
      <c r="G351" s="136"/>
      <c r="I351" s="3"/>
    </row>
    <row r="352" spans="7:9" ht="15">
      <c r="G352" s="136"/>
      <c r="I352" s="3"/>
    </row>
    <row r="353" spans="7:9" ht="15">
      <c r="G353" s="136"/>
      <c r="I353" s="3"/>
    </row>
    <row r="354" spans="7:9" ht="15">
      <c r="G354" s="136"/>
      <c r="I354" s="3"/>
    </row>
    <row r="355" spans="7:9" ht="15">
      <c r="G355" s="136"/>
      <c r="I355" s="3"/>
    </row>
    <row r="356" spans="7:9" ht="15">
      <c r="G356" s="136"/>
      <c r="I356" s="3"/>
    </row>
    <row r="357" spans="7:9" ht="15">
      <c r="G357" s="136"/>
      <c r="I357" s="3"/>
    </row>
    <row r="358" spans="7:9" ht="15">
      <c r="G358" s="136"/>
      <c r="I358" s="3"/>
    </row>
    <row r="359" spans="7:9" ht="15">
      <c r="G359" s="136"/>
      <c r="I359" s="3"/>
    </row>
    <row r="360" spans="7:9" ht="15">
      <c r="G360" s="136"/>
      <c r="I360" s="3"/>
    </row>
    <row r="361" spans="7:9" ht="15">
      <c r="G361" s="136"/>
      <c r="I361" s="3"/>
    </row>
    <row r="362" spans="7:9" ht="15">
      <c r="G362" s="136"/>
      <c r="I362" s="3"/>
    </row>
    <row r="363" spans="7:9" ht="15">
      <c r="G363" s="136"/>
      <c r="I363" s="3"/>
    </row>
    <row r="364" spans="7:9" ht="15">
      <c r="G364" s="136"/>
      <c r="I364" s="3"/>
    </row>
    <row r="365" spans="7:9" ht="15">
      <c r="G365" s="136"/>
      <c r="I365" s="3"/>
    </row>
    <row r="366" spans="7:9" ht="15">
      <c r="G366" s="136"/>
      <c r="I366" s="3"/>
    </row>
    <row r="367" spans="7:9" ht="15">
      <c r="G367" s="136"/>
      <c r="I367" s="3"/>
    </row>
    <row r="368" spans="7:9" ht="15">
      <c r="G368" s="136"/>
      <c r="I368" s="3"/>
    </row>
    <row r="369" spans="7:9" ht="15">
      <c r="G369" s="136"/>
      <c r="I369" s="3"/>
    </row>
    <row r="370" spans="7:9" ht="15">
      <c r="G370" s="136"/>
      <c r="I370" s="3"/>
    </row>
    <row r="371" spans="7:9" ht="15">
      <c r="G371" s="136"/>
      <c r="I371" s="3"/>
    </row>
    <row r="372" spans="7:9" ht="15">
      <c r="G372" s="136"/>
      <c r="I372" s="3"/>
    </row>
    <row r="373" spans="7:9" ht="15">
      <c r="G373" s="136"/>
      <c r="I373" s="3"/>
    </row>
    <row r="374" spans="7:9" ht="15">
      <c r="G374" s="136"/>
      <c r="I374" s="3"/>
    </row>
    <row r="375" spans="7:9" ht="15">
      <c r="G375" s="136"/>
      <c r="I375" s="3"/>
    </row>
    <row r="376" spans="7:9" ht="15">
      <c r="G376" s="136"/>
      <c r="I376" s="3"/>
    </row>
    <row r="377" spans="7:9" ht="15">
      <c r="G377" s="136"/>
      <c r="I377" s="3"/>
    </row>
    <row r="378" spans="7:9" ht="15">
      <c r="G378" s="136"/>
      <c r="I378" s="3"/>
    </row>
    <row r="379" spans="7:9" ht="15">
      <c r="G379" s="136"/>
      <c r="I379" s="3"/>
    </row>
    <row r="380" spans="7:9" ht="15">
      <c r="G380" s="136"/>
      <c r="I380" s="3"/>
    </row>
    <row r="381" spans="7:9" ht="15">
      <c r="G381" s="136"/>
      <c r="I381" s="3"/>
    </row>
    <row r="382" spans="7:9" ht="15">
      <c r="G382" s="136"/>
      <c r="I382" s="3"/>
    </row>
    <row r="383" spans="7:9" ht="15">
      <c r="G383" s="136"/>
      <c r="I383" s="3"/>
    </row>
    <row r="384" spans="7:9" ht="15">
      <c r="G384" s="136"/>
      <c r="I384" s="3"/>
    </row>
    <row r="385" spans="7:9" ht="15">
      <c r="G385" s="136"/>
      <c r="I385" s="3"/>
    </row>
    <row r="386" spans="7:9" ht="15">
      <c r="G386" s="136"/>
      <c r="I386" s="3"/>
    </row>
    <row r="387" spans="7:9" ht="15">
      <c r="G387" s="136"/>
      <c r="I387" s="3"/>
    </row>
    <row r="388" spans="7:9" ht="15">
      <c r="G388" s="136"/>
      <c r="I388" s="3"/>
    </row>
    <row r="389" spans="7:9" ht="15">
      <c r="G389" s="136"/>
      <c r="I389" s="3"/>
    </row>
    <row r="390" spans="7:9" ht="15">
      <c r="G390" s="136"/>
      <c r="I390" s="3"/>
    </row>
    <row r="391" spans="7:9" ht="15">
      <c r="G391" s="136"/>
      <c r="I391" s="3"/>
    </row>
    <row r="392" spans="7:9" ht="15">
      <c r="G392" s="136"/>
      <c r="I392" s="3"/>
    </row>
    <row r="393" spans="7:9" ht="15">
      <c r="G393" s="136"/>
      <c r="I393" s="3"/>
    </row>
    <row r="394" spans="7:9" ht="15">
      <c r="G394" s="136"/>
      <c r="I394" s="3"/>
    </row>
    <row r="395" spans="7:9" ht="15">
      <c r="G395" s="136"/>
      <c r="I395" s="3"/>
    </row>
    <row r="396" spans="7:9" ht="15">
      <c r="G396" s="136"/>
      <c r="I396" s="3"/>
    </row>
    <row r="397" spans="7:9" ht="15">
      <c r="G397" s="136"/>
      <c r="I397" s="3"/>
    </row>
    <row r="398" spans="7:9" ht="15">
      <c r="G398" s="136"/>
      <c r="I398" s="3"/>
    </row>
    <row r="399" spans="7:9" ht="15">
      <c r="G399" s="136"/>
      <c r="I399" s="3"/>
    </row>
    <row r="400" spans="7:9" ht="15">
      <c r="G400" s="136"/>
      <c r="I400" s="3"/>
    </row>
    <row r="401" spans="7:9" ht="15">
      <c r="G401" s="136"/>
      <c r="I401" s="3"/>
    </row>
    <row r="402" spans="7:9" ht="15">
      <c r="G402" s="136"/>
      <c r="I402" s="3"/>
    </row>
    <row r="403" spans="7:9" ht="15">
      <c r="G403" s="136"/>
      <c r="I403" s="3"/>
    </row>
    <row r="404" spans="7:9" ht="15">
      <c r="G404" s="136"/>
      <c r="I404" s="3"/>
    </row>
    <row r="405" spans="7:9" ht="15">
      <c r="G405" s="136"/>
      <c r="I405" s="3"/>
    </row>
    <row r="406" spans="7:9" ht="15">
      <c r="G406" s="136"/>
      <c r="I406" s="3"/>
    </row>
    <row r="407" spans="7:9" ht="15">
      <c r="G407" s="136"/>
      <c r="I407" s="3"/>
    </row>
    <row r="408" spans="7:9" ht="15">
      <c r="G408" s="136"/>
      <c r="I408" s="3"/>
    </row>
    <row r="409" spans="7:9" ht="15">
      <c r="G409" s="136"/>
      <c r="I409" s="3"/>
    </row>
    <row r="410" spans="7:9" ht="15">
      <c r="G410" s="136"/>
      <c r="I410" s="3"/>
    </row>
    <row r="411" spans="7:9" ht="15">
      <c r="G411" s="136"/>
      <c r="I411" s="3"/>
    </row>
    <row r="412" spans="7:9" ht="15">
      <c r="G412" s="136"/>
      <c r="I412" s="3"/>
    </row>
    <row r="413" spans="7:9" ht="15">
      <c r="G413" s="136"/>
      <c r="I413" s="3"/>
    </row>
    <row r="414" spans="7:9" ht="15">
      <c r="G414" s="136"/>
      <c r="I414" s="3"/>
    </row>
    <row r="415" spans="7:9" ht="15">
      <c r="G415" s="136"/>
      <c r="I415" s="3"/>
    </row>
  </sheetData>
  <sheetProtection selectLockedCells="1" selectUnlockedCells="1"/>
  <mergeCells count="25">
    <mergeCell ref="E1:G2"/>
    <mergeCell ref="E3:G4"/>
    <mergeCell ref="B5:H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N8:N9"/>
    <mergeCell ref="O8:O9"/>
    <mergeCell ref="P8:P9"/>
    <mergeCell ref="Q8:Q9"/>
    <mergeCell ref="R8:R9"/>
    <mergeCell ref="S8:S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Кулакова НА</cp:lastModifiedBy>
  <cp:lastPrinted>2022-04-28T12:12:10Z</cp:lastPrinted>
  <dcterms:modified xsi:type="dcterms:W3CDTF">2022-04-28T12:12:31Z</dcterms:modified>
  <cp:category/>
  <cp:version/>
  <cp:contentType/>
  <cp:contentStatus/>
</cp:coreProperties>
</file>