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8" windowWidth="14808" windowHeight="6996" activeTab="0"/>
  </bookViews>
  <sheets>
    <sheet name="2019" sheetId="1" r:id="rId1"/>
  </sheets>
  <definedNames>
    <definedName name="OLE_LINK1" localSheetId="0">'2019'!$B$3</definedName>
  </definedNames>
  <calcPr fullCalcOnLoad="1"/>
</workbook>
</file>

<file path=xl/sharedStrings.xml><?xml version="1.0" encoding="utf-8"?>
<sst xmlns="http://schemas.openxmlformats.org/spreadsheetml/2006/main" count="953" uniqueCount="332">
  <si>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</si>
  <si>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</si>
  <si>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</si>
  <si>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</si>
  <si>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</si>
  <si>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</si>
  <si>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</si>
  <si>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</si>
  <si>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</si>
  <si>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03</t>
  </si>
  <si>
    <t>04</t>
  </si>
  <si>
    <t xml:space="preserve">99 </t>
  </si>
  <si>
    <t>99 9</t>
  </si>
  <si>
    <t>99 9 00 00190</t>
  </si>
  <si>
    <t>200</t>
  </si>
  <si>
    <t>800</t>
  </si>
  <si>
    <t>99 9 00 0Г110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</si>
  <si>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</si>
  <si>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</si>
  <si>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</si>
  <si>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</si>
  <si>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</si>
  <si>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</si>
  <si>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99 9 00 51180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</si>
  <si>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</si>
  <si>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</si>
  <si>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</si>
  <si>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</si>
  <si>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</si>
  <si>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</si>
  <si>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 xml:space="preserve">12 </t>
  </si>
  <si>
    <t>Жилищно-коммунальное хозяйство</t>
  </si>
  <si>
    <t>05</t>
  </si>
  <si>
    <t>Жилищное хозяйство</t>
  </si>
  <si>
    <t>600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</si>
  <si>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</si>
  <si>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</si>
  <si>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</si>
  <si>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</si>
  <si>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</si>
  <si>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</si>
  <si>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</si>
  <si>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</si>
  <si>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300</t>
  </si>
  <si>
    <t>Социальное обеспечение населения</t>
  </si>
  <si>
    <t>500</t>
  </si>
  <si>
    <t>99 9 00 70150</t>
  </si>
  <si>
    <t>Физическая культура и спорт</t>
  </si>
  <si>
    <t>Физическая культура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</si>
  <si>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</si>
  <si>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</si>
  <si>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</si>
  <si>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</si>
  <si>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Непрограммные расходы</t>
  </si>
  <si>
    <t>999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</si>
  <si>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</si>
  <si>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Непрограммные расходы </t>
  </si>
  <si>
    <t>Код главного распорядителя средств районного бюджета</t>
  </si>
  <si>
    <t>Код раздела</t>
  </si>
  <si>
    <t>Код целевой статьи</t>
  </si>
  <si>
    <t>Резервный фонд администрации муниципального образования город Струнино (Иные бюджетные ассигнования)</t>
  </si>
  <si>
    <t xml:space="preserve">Непрограммные расходы  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</si>
  <si>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</si>
  <si>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</si>
  <si>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Основное мероприятие" Безопасность дорожного движения"</t>
  </si>
  <si>
    <t>Основное мероприятие" Проведение противопожарных мероприятий "</t>
  </si>
  <si>
    <t>Основное мероприятие "Оформление права собственности"</t>
  </si>
  <si>
    <t>Основное мероприятие "Оценка муниципального имущества"</t>
  </si>
  <si>
    <t>Основное мероприятие "Оценка земельных участков"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</si>
  <si>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</si>
  <si>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Основное мероприятие "Обеспечение жильем молодых семей"</t>
  </si>
  <si>
    <t>06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</si>
  <si>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</si>
  <si>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</si>
  <si>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</si>
  <si>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Другие вопросы в области физической культуры и спорта</t>
  </si>
  <si>
    <t xml:space="preserve">Основное мероприятие "Оплата за содержание нежилых помещений" </t>
  </si>
  <si>
    <t>Общеэкономические вопросы</t>
  </si>
  <si>
    <t>99 9 00 10050</t>
  </si>
  <si>
    <t>Основное мероприятие "Кадастровый учет и межевание выявленных участков""</t>
  </si>
  <si>
    <t>Основное мероприятие "Прочие мероприятия по благоустройству территории"</t>
  </si>
  <si>
    <t>Основное мероприятие "Уличное освещение"</t>
  </si>
  <si>
    <t>Основное мероприятие "Содержание сетей уличного освещения"</t>
  </si>
  <si>
    <t>99 9 00 10810</t>
  </si>
  <si>
    <t xml:space="preserve">18 </t>
  </si>
  <si>
    <t>Код подраздела</t>
  </si>
  <si>
    <t>Код вида расходов</t>
  </si>
  <si>
    <t>Основное мероприятие "Обращение с безнадзорными животными"</t>
  </si>
  <si>
    <t>400</t>
  </si>
  <si>
    <t>99 9 00 1Ф060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</si>
  <si>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</si>
  <si>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</si>
  <si>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</si>
  <si>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</t>
  </si>
  <si>
    <t>01 0 01 20020</t>
  </si>
  <si>
    <t>99 9 00 20010</t>
  </si>
  <si>
    <t>01 0 02</t>
  </si>
  <si>
    <t>01 0 02 20030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</si>
  <si>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</si>
  <si>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</si>
  <si>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</si>
  <si>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</si>
  <si>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02 0 02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</si>
  <si>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</si>
  <si>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</si>
  <si>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</si>
  <si>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02 0 03 20050</t>
  </si>
  <si>
    <t>03 0 01</t>
  </si>
  <si>
    <t>03 0 01 20020</t>
  </si>
  <si>
    <t>04 0 01</t>
  </si>
  <si>
    <t>04 0 01 20060</t>
  </si>
  <si>
    <t>05 0 01</t>
  </si>
  <si>
    <t>Основное мероприятие "Обеспечение безопасных условий жизнедеятельности на территории города Струнино"</t>
  </si>
  <si>
    <t>05 0 01 20020</t>
  </si>
  <si>
    <t xml:space="preserve">Иные непрограммные расходы </t>
  </si>
  <si>
    <t>99 9 00 20СП0</t>
  </si>
  <si>
    <t>06 0 01</t>
  </si>
  <si>
    <t>06 0 01 20070</t>
  </si>
  <si>
    <t>07</t>
  </si>
  <si>
    <t xml:space="preserve">06 </t>
  </si>
  <si>
    <t xml:space="preserve">05 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</si>
  <si>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</si>
  <si>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</si>
  <si>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07 0 01 20080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</si>
  <si>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</si>
  <si>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</si>
  <si>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</si>
  <si>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07 0 02 20090</t>
  </si>
  <si>
    <t>07 0 03</t>
  </si>
  <si>
    <t>07 0 03 20100</t>
  </si>
  <si>
    <t>08 0 01</t>
  </si>
  <si>
    <t>08 0 01 20020</t>
  </si>
  <si>
    <t>09 0 01</t>
  </si>
  <si>
    <t>09 0 01 20020</t>
  </si>
  <si>
    <t>10 0 01</t>
  </si>
  <si>
    <t>10 0 01 20020</t>
  </si>
  <si>
    <t>11 0 01</t>
  </si>
  <si>
    <t>11 0 01 20020</t>
  </si>
  <si>
    <t>Основное мероприятие "Выплаты по оплате труда работников учреждений"</t>
  </si>
  <si>
    <t>Основное мероприятие" Переселение граждан из аварийного жилищного фонда 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</si>
  <si>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</si>
  <si>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</si>
  <si>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Основное мероприятие "Оплата взносов на  капитальный ремонт многоквартирных домов"</t>
  </si>
  <si>
    <t>13 0 01</t>
  </si>
  <si>
    <t>13 0 01 20110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</si>
  <si>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</si>
  <si>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</si>
  <si>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 xml:space="preserve">06 0 02 </t>
  </si>
  <si>
    <t>06 0 02 20120</t>
  </si>
  <si>
    <t>Основное мероприятие "Организация и содержание мест захоронений"</t>
  </si>
  <si>
    <t xml:space="preserve">06 0 03 </t>
  </si>
  <si>
    <t>06 0 03 20130</t>
  </si>
  <si>
    <t>06 0 04</t>
  </si>
  <si>
    <t>06 0 04 20131</t>
  </si>
  <si>
    <t>06 0 05</t>
  </si>
  <si>
    <t>06 0 05 20132</t>
  </si>
  <si>
    <t>Основное мероприятие " Благоустройство дворовых территорий"</t>
  </si>
  <si>
    <t>14 0 01</t>
  </si>
  <si>
    <t>Основное мероприятие " Благоустройство общественных территорий"</t>
  </si>
  <si>
    <t>14 0 02</t>
  </si>
  <si>
    <t>Иные непрограммные расходы</t>
  </si>
  <si>
    <t>06 0 06</t>
  </si>
  <si>
    <t>06 0 06 20150</t>
  </si>
  <si>
    <t>15</t>
  </si>
  <si>
    <t>Основное мероприятие "Проведение культурно-массовых мероприятий"</t>
  </si>
  <si>
    <t>15 0 01</t>
  </si>
  <si>
    <t>15 0 01 20160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</si>
  <si>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</si>
  <si>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</si>
  <si>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</si>
  <si>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</si>
  <si>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</si>
  <si>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</si>
  <si>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</si>
  <si>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</si>
  <si>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</si>
  <si>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</si>
  <si>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Основное мероприятие "Доплата к пенсии за выслугу лет "</t>
  </si>
  <si>
    <t>01 0 03</t>
  </si>
  <si>
    <t>01 0 03 80010</t>
  </si>
  <si>
    <t>17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</si>
  <si>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</si>
  <si>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</si>
  <si>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</si>
  <si>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</si>
  <si>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</si>
  <si>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</si>
  <si>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</si>
  <si>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</si>
  <si>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Основное мероприятие "Развитие физической культуры"</t>
  </si>
  <si>
    <t>18 0 01</t>
  </si>
  <si>
    <t>18 0 01 20180</t>
  </si>
  <si>
    <t>13 0 02 29601</t>
  </si>
  <si>
    <t>12 0 01 40010</t>
  </si>
  <si>
    <t>Реализация мероприятий по обеспечению жильем многодетных семей (Межбюджетные трансферты)</t>
  </si>
  <si>
    <t>99 9 00 60390</t>
  </si>
  <si>
    <t>Расходы на обеспечение деятельности муниципальных учреждений (Иные бюджетные ассигнования)</t>
  </si>
  <si>
    <t>Основное мероприятие "Хозяйственно-техническое обеспечение деятельности муниципальных учреждений"</t>
  </si>
  <si>
    <t>Основное мероприятие "Повышение квалификации и профессиональная переподготовка муниципальных служащих"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</si>
  <si>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</si>
  <si>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</si>
  <si>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</si>
  <si>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</si>
  <si>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Расходы на обеспечение деятельности функций органов власти (Прочая закупка товаров, работ и услуг)</t>
  </si>
  <si>
    <t>Расходы на обеспечение функций органов власти (Прочая закупка товаров, работ и услуг)</t>
  </si>
  <si>
    <t>Проведение мероприятий (Прочая закупка товаров, работ и услуг)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</si>
  <si>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</si>
  <si>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Хозяйственно-техническое обеспечение деятельности муниципальных учреждений (Прочая закупка товаров, работ и услуг)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</si>
  <si>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</si>
  <si>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Проведение противопожарных мероприятий (Прочая закупка товаров, работ и услуг)</t>
  </si>
  <si>
    <t>Проведение мероприятий по обращению с безнадзорными животными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</si>
  <si>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</si>
  <si>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</si>
  <si>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Проведение мероприятий  по повышению безопасности дорожного движения"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</si>
  <si>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</si>
  <si>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Проведение мероприятий  (Прочая закупка товаров, работ и услуг)</t>
  </si>
  <si>
    <t>Оплата взносов на  капитальный ремонт многоквартирных домов (Прочая закупка товаров, работ и услуг)</t>
  </si>
  <si>
    <t>Коммунальное хозяйство</t>
  </si>
  <si>
    <t>Проведение мероприятий по разработке, экспертизе проектно-сметной документации для строительства газопровода (Межбюджетные трансферты)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</si>
  <si>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</si>
  <si>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</si>
  <si>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t>Уличное освещение (Прочая закупка товаров, работ и услуг)</t>
  </si>
  <si>
    <t>Благоустройство мест захоронений  (Прочая закупка товаров, работ и услуг)</t>
  </si>
  <si>
    <t>Прочие мероприятия по благоустройству (Прочая закупка товаров, работ и услуг)</t>
  </si>
  <si>
    <t>Содержание сетей уличного освещения (Прочая закупка товаров, работ и услуг)</t>
  </si>
  <si>
    <t>Благоустройство дворовых территорий  (Прочая закупка товаров, работ и услуг)</t>
  </si>
  <si>
    <t>Проведение мероприятий по оплате энергосервисного контракта (Прочая закупка товаров, работ и услуг)</t>
  </si>
  <si>
    <t>Муниципальная программа "Энергосбережение и повышение энергоэффективности в муниципальном образовании город Струнино"</t>
  </si>
  <si>
    <t>Основное мероприятие "Оплата энергосервисного контракта"</t>
  </si>
  <si>
    <t>Ликвидация стихийных свалок (Прочая закупка товаров, работ и услуг) нужд)</t>
  </si>
  <si>
    <t>Благоустройство территорий города Струнино (Прочая закупка товаров, работ и услуг)</t>
  </si>
  <si>
    <t xml:space="preserve">14 0 03 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</si>
  <si>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</si>
  <si>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</si>
  <si>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r>
      <t xml:space="preserve">Расходы на оказание мер социальной поддержки гражданам </t>
    </r>
    <r>
      <rPr>
        <sz val="12"/>
        <color indexed="8"/>
        <rFont val="Times New Roman"/>
        <family val="1"/>
      </rPr>
      <t>(Социальное обеспечение и иные выплаты населению)</t>
    </r>
  </si>
  <si>
    <t>99 9 00 40140</t>
  </si>
  <si>
    <t>99 9 00 40150</t>
  </si>
  <si>
    <t>16 0 01 70531</t>
  </si>
  <si>
    <t>16 0 01 60531</t>
  </si>
  <si>
    <t xml:space="preserve">20 0 01 </t>
  </si>
  <si>
    <t xml:space="preserve">20 </t>
  </si>
  <si>
    <t>Основное мероприятие "Антитеррористическая защищенность муниципальных уреждений"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</si>
  <si>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</si>
  <si>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 xml:space="preserve">19 </t>
  </si>
  <si>
    <t>19 0 01</t>
  </si>
  <si>
    <t>24</t>
  </si>
  <si>
    <t>19 0 01 20190</t>
  </si>
  <si>
    <t>20 0 01 20200</t>
  </si>
  <si>
    <t>Массовый спорт</t>
  </si>
  <si>
    <t>Переселение граждан из аварийного жилищного фонда (Социальное обеспечение и иные выплаты населению)</t>
  </si>
  <si>
    <t>Основное мероприятие "Переселение граждан из аварийного жилищного фонда"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</si>
  <si>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</si>
  <si>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</si>
  <si>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</si>
  <si>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</si>
  <si>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</si>
  <si>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</si>
  <si>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</si>
  <si>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</si>
  <si>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</si>
  <si>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Муниципальная программма "Использование и охрана земель на территории муниципального образования город Струнино"</t>
  </si>
  <si>
    <t>Муниципальная программа "Переселение граждан из аварийного жилищного фонда в муниципальном образовании город Струнино"</t>
  </si>
  <si>
    <t xml:space="preserve">Муниципальная программа  "Капитальный ремонт многоквартирных домов" </t>
  </si>
  <si>
    <t>Муниципальная программа "Формирование комфортной городской среды муниципального образования город Струнино"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</si>
  <si>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</si>
  <si>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</si>
  <si>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Муниципальная программа "Обеспечение жильем молодых семей города Струнино муниципального образования город Струнино"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</si>
  <si>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области"</t>
  </si>
  <si>
    <t>Муниципальная программа "Развитие муниципальной службы в муниципальном образовании город Струнино"</t>
  </si>
  <si>
    <t>14 0 01 L0133</t>
  </si>
  <si>
    <t>14 0 02 L0134</t>
  </si>
  <si>
    <t>Муниципальная программа "Комплексное развитие транспортной инфраструктуры муниципального образования город Струнино"</t>
  </si>
  <si>
    <t>Подпрограмма "Обеспечение территории города Струнино документами территориального планирования"</t>
  </si>
  <si>
    <t>Муниципальная программа "Обеспечение доступным и комфортным жильем населения города Струнино"</t>
  </si>
  <si>
    <t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</si>
  <si>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Основное мероприятие "Разработка дизайн-проектов"</t>
  </si>
  <si>
    <t>Проведение мероприятий по разработке дизайн-проектов (Прочая закупка товаров, работ и услуг)</t>
  </si>
  <si>
    <t>Основное мероприятие "Проведение противопожарных мероприятий "</t>
  </si>
  <si>
    <t>24 2 01</t>
  </si>
  <si>
    <t>Основное мероприятие "Обеспечение территории города Струнино документами территориального планирования"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</si>
  <si>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</si>
  <si>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</si>
  <si>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</si>
  <si>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</si>
  <si>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24 2</t>
  </si>
  <si>
    <t>Доплата к пенсии за выслугу лет (Социальное обеспечение и иные выплаты населению)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</si>
  <si>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</si>
  <si>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14 0 03 20136</t>
  </si>
  <si>
    <t xml:space="preserve">
 решение СНД   
от 06.12.2018        №  56</t>
  </si>
  <si>
    <t>07 0 01 72460</t>
  </si>
  <si>
    <t>Осуществление дорожной деятельности по ремонту автомобильных дорог общего пользования местного значения за счет средств бюджета (Прочая закупка товаров, работ и услуг)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</si>
  <si>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</si>
  <si>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>Расходы на оплату налогов за имущество, находящегося в муниципальной собственности (Иные бюджетные ассигнования)</t>
  </si>
  <si>
    <t>03 0 02</t>
  </si>
  <si>
    <t>03 0 02 20030</t>
  </si>
  <si>
    <t xml:space="preserve">18 0 01 30180 </t>
  </si>
  <si>
    <t xml:space="preserve">
 решение СНД   
от 24.01.2019           №  8</t>
  </si>
  <si>
    <t xml:space="preserve">
 решение СНД   
от        № </t>
  </si>
  <si>
    <t>Расходы на обеспечение функций органов власти (Иные бюджетные ассигнования)</t>
  </si>
  <si>
    <t>Проведение мероприятий по разработке, экспертизе проектно-сметной документации для строительства газопровода (Прочая закупка товаров, работ и услуг)</t>
  </si>
  <si>
    <t>99 9 00 20050</t>
  </si>
  <si>
    <t>Охрана семьи и детства</t>
  </si>
  <si>
    <t>17 0 01 14970</t>
  </si>
  <si>
    <t>Хозяйственно-техническое обеспечение деятельности муниципальных учреждений (Иные бюджетные ассигнования)</t>
  </si>
  <si>
    <t>Проведение мероприятий (Иные бюджетные ассигнования)</t>
  </si>
  <si>
    <t>Уличное освещение (Иные бюджетные ассигнования)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</si>
  <si>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</si>
  <si>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</si>
  <si>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</si>
  <si>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</si>
  <si>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</si>
  <si>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14 0 F2 55550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</si>
  <si>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</si>
  <si>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Основное мероприятие "Прочие мероприятия по благоустройству территорий"</t>
  </si>
  <si>
    <t>14 0 04</t>
  </si>
  <si>
    <t>14 0 04 20137</t>
  </si>
  <si>
    <t>Проведение прочих мероприятий по благоустройству территорий, в том числе средства собственников помещений в многоквартирных домах (Прочая закупка товаров, работ и услуг)</t>
  </si>
  <si>
    <t>Приложение №3
к решению совета народных депутатов                                                         
от                    №</t>
  </si>
  <si>
    <t>Изменение в ведомственную структуру расходов бюджета города Струнино на 2019 и плановый период 2020 и 2021 годы</t>
  </si>
  <si>
    <t>12 0 01 09702</t>
  </si>
  <si>
    <t>99 9 00 29990</t>
  </si>
  <si>
    <t xml:space="preserve">Расходы на уплату членских взносов (Иные бюджетные ассигнования)
</t>
  </si>
  <si>
    <t>12 0F 30 9602</t>
  </si>
  <si>
    <t>Субсидии на обеспечение устойчивого сокращения непригодного для проживания жилищного фонда (Социальное обеспечение и иные выплаты населению)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</si>
  <si>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(Социальное обеспечение и иные выплаты населению)</t>
  </si>
  <si>
    <t>Софинансирование на обеспечение устойчивого сокращения непригодного для проживания жилищного фонда (Социальное обеспечение и иные выплаты населению)</t>
  </si>
  <si>
    <t>Субсидии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</si>
  <si>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Софинансирование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</si>
  <si>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S9702</t>
  </si>
  <si>
    <t>Основное мероприятие "Обеспечение устойчивого сокращения непригодного для проживания жилищного фонда"</t>
  </si>
  <si>
    <t>12 0 F3 09502</t>
  </si>
  <si>
    <t>12 0 F3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</si>
</sst>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#,##0.0"/>
    <numFmt numFmtId="186" formatCode="#,##0.000"/>
    <numFmt numFmtId="187" formatCode="[$-FC19]d\ mmmm\ yyyy\ &quot;г.&quot;"/>
    <numFmt numFmtId="188" formatCode="_-* #,##0.000\ _₽_-;\-* #,##0.0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D2D2D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1" applyNumberFormat="0" applyAlignment="0" applyProtection="0"/>
    <xf numFmtId="0" fontId="19" fillId="26" borderId="1" applyNumberFormat="0" applyAlignment="0" applyProtection="0"/>
    <xf numFmtId="0" fontId="19" fillId="26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9" fontId="20" fillId="0" borderId="2">
      <alignment horizontal="left" shrinkToFit="1"/>
      <protection/>
    </xf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3" applyNumberFormat="0" applyAlignment="0" applyProtection="0"/>
    <xf numFmtId="0" fontId="46" fillId="34" borderId="4" applyNumberFormat="0" applyAlignment="0" applyProtection="0"/>
    <xf numFmtId="0" fontId="47" fillId="34" borderId="3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5" borderId="9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9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49" fontId="64" fillId="40" borderId="12" xfId="0" applyNumberFormat="1" applyFont="1" applyFill="1" applyBorder="1" applyAlignment="1">
      <alignment horizontal="center" vertical="center" wrapText="1"/>
    </xf>
    <xf numFmtId="49" fontId="62" fillId="40" borderId="12" xfId="0" applyNumberFormat="1" applyFont="1" applyFill="1" applyBorder="1" applyAlignment="1">
      <alignment horizontal="center" vertical="center" wrapText="1"/>
    </xf>
    <xf numFmtId="49" fontId="65" fillId="40" borderId="12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2" fillId="40" borderId="12" xfId="0" applyNumberFormat="1" applyFont="1" applyFill="1" applyBorder="1" applyAlignment="1">
      <alignment horizontal="left" vertical="center" wrapText="1"/>
    </xf>
    <xf numFmtId="49" fontId="62" fillId="0" borderId="12" xfId="0" applyNumberFormat="1" applyFont="1" applyBorder="1" applyAlignment="1">
      <alignment horizontal="left" vertical="center" wrapText="1"/>
    </xf>
    <xf numFmtId="49" fontId="65" fillId="40" borderId="12" xfId="0" applyNumberFormat="1" applyFont="1" applyFill="1" applyBorder="1" applyAlignment="1">
      <alignment horizontal="left" vertical="center" wrapText="1"/>
    </xf>
    <xf numFmtId="49" fontId="66" fillId="0" borderId="12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top" wrapText="1"/>
    </xf>
    <xf numFmtId="49" fontId="67" fillId="0" borderId="12" xfId="0" applyNumberFormat="1" applyFont="1" applyBorder="1" applyAlignment="1">
      <alignment horizontal="center" vertical="center"/>
    </xf>
    <xf numFmtId="0" fontId="3" fillId="41" borderId="12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49" fontId="66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66" fillId="0" borderId="12" xfId="0" applyNumberFormat="1" applyFont="1" applyBorder="1" applyAlignment="1">
      <alignment horizontal="center" vertical="top"/>
    </xf>
    <xf numFmtId="49" fontId="67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top" wrapText="1"/>
    </xf>
    <xf numFmtId="49" fontId="66" fillId="0" borderId="12" xfId="0" applyNumberFormat="1" applyFont="1" applyFill="1" applyBorder="1" applyAlignment="1">
      <alignment horizontal="center" vertical="center"/>
    </xf>
    <xf numFmtId="49" fontId="64" fillId="40" borderId="1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66" fillId="0" borderId="14" xfId="0" applyNumberFormat="1" applyFont="1" applyBorder="1" applyAlignment="1">
      <alignment horizontal="center" vertical="center"/>
    </xf>
    <xf numFmtId="0" fontId="3" fillId="42" borderId="2" xfId="0" applyNumberFormat="1" applyFont="1" applyFill="1" applyBorder="1" applyAlignment="1">
      <alignment horizontal="left" vertical="top" wrapText="1"/>
    </xf>
    <xf numFmtId="0" fontId="3" fillId="42" borderId="2" xfId="0" applyFont="1" applyFill="1" applyBorder="1" applyAlignment="1">
      <alignment horizontal="left" vertical="top" wrapText="1"/>
    </xf>
    <xf numFmtId="49" fontId="66" fillId="0" borderId="12" xfId="0" applyNumberFormat="1" applyFont="1" applyBorder="1" applyAlignment="1">
      <alignment horizontal="left" vertical="top"/>
    </xf>
    <xf numFmtId="0" fontId="3" fillId="43" borderId="12" xfId="102" applyFont="1" applyFill="1" applyBorder="1" applyAlignment="1">
      <alignment horizontal="left" vertical="top" wrapText="1"/>
      <protection/>
    </xf>
    <xf numFmtId="0" fontId="4" fillId="43" borderId="12" xfId="102" applyFont="1" applyFill="1" applyBorder="1" applyAlignment="1">
      <alignment horizontal="left" vertical="top" wrapText="1"/>
      <protection/>
    </xf>
    <xf numFmtId="49" fontId="3" fillId="0" borderId="12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49" fontId="66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66" fillId="0" borderId="15" xfId="0" applyNumberFormat="1" applyFont="1" applyBorder="1" applyAlignment="1">
      <alignment horizontal="left" vertical="center"/>
    </xf>
    <xf numFmtId="0" fontId="67" fillId="0" borderId="0" xfId="0" applyFont="1" applyAlignment="1">
      <alignment/>
    </xf>
    <xf numFmtId="49" fontId="66" fillId="0" borderId="16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left" vertical="center"/>
    </xf>
    <xf numFmtId="0" fontId="3" fillId="42" borderId="17" xfId="0" applyNumberFormat="1" applyFont="1" applyFill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2" fontId="64" fillId="44" borderId="12" xfId="0" applyNumberFormat="1" applyFont="1" applyFill="1" applyBorder="1" applyAlignment="1">
      <alignment horizontal="center" vertical="center" wrapText="1"/>
    </xf>
    <xf numFmtId="2" fontId="65" fillId="44" borderId="12" xfId="0" applyNumberFormat="1" applyFont="1" applyFill="1" applyBorder="1" applyAlignment="1">
      <alignment horizontal="center" vertical="center" wrapText="1"/>
    </xf>
    <xf numFmtId="2" fontId="65" fillId="40" borderId="12" xfId="0" applyNumberFormat="1" applyFont="1" applyFill="1" applyBorder="1" applyAlignment="1">
      <alignment horizontal="center" vertical="center" wrapText="1"/>
    </xf>
    <xf numFmtId="2" fontId="66" fillId="44" borderId="12" xfId="0" applyNumberFormat="1" applyFont="1" applyFill="1" applyBorder="1" applyAlignment="1">
      <alignment horizontal="center" vertical="center"/>
    </xf>
    <xf numFmtId="2" fontId="66" fillId="0" borderId="12" xfId="0" applyNumberFormat="1" applyFont="1" applyBorder="1" applyAlignment="1">
      <alignment horizontal="center" vertical="center"/>
    </xf>
    <xf numFmtId="2" fontId="66" fillId="0" borderId="15" xfId="0" applyNumberFormat="1" applyFont="1" applyBorder="1" applyAlignment="1">
      <alignment horizontal="center" vertical="center"/>
    </xf>
    <xf numFmtId="2" fontId="67" fillId="44" borderId="12" xfId="0" applyNumberFormat="1" applyFont="1" applyFill="1" applyBorder="1" applyAlignment="1">
      <alignment horizontal="center" vertical="center"/>
    </xf>
    <xf numFmtId="2" fontId="3" fillId="44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Border="1" applyAlignment="1">
      <alignment horizontal="center" vertical="center"/>
    </xf>
    <xf numFmtId="2" fontId="66" fillId="44" borderId="16" xfId="0" applyNumberFormat="1" applyFont="1" applyFill="1" applyBorder="1" applyAlignment="1">
      <alignment horizontal="center" vertical="center"/>
    </xf>
    <xf numFmtId="2" fontId="66" fillId="44" borderId="12" xfId="0" applyNumberFormat="1" applyFont="1" applyFill="1" applyBorder="1" applyAlignment="1">
      <alignment horizontal="center" vertical="top"/>
    </xf>
    <xf numFmtId="2" fontId="67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5" fillId="40" borderId="12" xfId="0" applyFont="1" applyFill="1" applyBorder="1" applyAlignment="1">
      <alignment horizontal="left" vertical="top" wrapText="1"/>
    </xf>
    <xf numFmtId="49" fontId="66" fillId="0" borderId="12" xfId="0" applyNumberFormat="1" applyFont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67" fillId="0" borderId="12" xfId="0" applyFont="1" applyBorder="1" applyAlignment="1">
      <alignment horizontal="left" vertical="top"/>
    </xf>
    <xf numFmtId="0" fontId="67" fillId="0" borderId="12" xfId="0" applyFont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4" fillId="41" borderId="1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64" fillId="40" borderId="12" xfId="0" applyFont="1" applyFill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68" fillId="0" borderId="12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67" fillId="0" borderId="16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center"/>
    </xf>
    <xf numFmtId="0" fontId="3" fillId="42" borderId="12" xfId="0" applyNumberFormat="1" applyFont="1" applyFill="1" applyBorder="1" applyAlignment="1">
      <alignment horizontal="left" vertical="top" wrapText="1"/>
    </xf>
    <xf numFmtId="0" fontId="4" fillId="42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49" fontId="4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/>
    </xf>
    <xf numFmtId="49" fontId="66" fillId="40" borderId="12" xfId="0" applyNumberFormat="1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3" fillId="0" borderId="12" xfId="102" applyFont="1" applyFill="1" applyBorder="1" applyAlignment="1">
      <alignment horizontal="left" vertical="top" wrapText="1"/>
      <protection/>
    </xf>
    <xf numFmtId="2" fontId="66" fillId="0" borderId="12" xfId="0" applyNumberFormat="1" applyFont="1" applyFill="1" applyBorder="1" applyAlignment="1">
      <alignment horizontal="center" vertical="center"/>
    </xf>
    <xf numFmtId="173" fontId="64" fillId="44" borderId="12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9" fontId="67" fillId="0" borderId="21" xfId="0" applyNumberFormat="1" applyFont="1" applyFill="1" applyBorder="1" applyAlignment="1" applyProtection="1">
      <alignment horizontal="left" vertical="top" wrapText="1"/>
      <protection/>
    </xf>
    <xf numFmtId="176" fontId="64" fillId="44" borderId="12" xfId="0" applyNumberFormat="1" applyFont="1" applyFill="1" applyBorder="1" applyAlignment="1">
      <alignment horizontal="center" vertical="center" wrapText="1"/>
    </xf>
    <xf numFmtId="173" fontId="64" fillId="45" borderId="12" xfId="0" applyNumberFormat="1" applyFont="1" applyFill="1" applyBorder="1" applyAlignment="1">
      <alignment horizontal="center" vertical="center" wrapText="1"/>
    </xf>
    <xf numFmtId="0" fontId="0" fillId="46" borderId="0" xfId="0" applyFill="1" applyAlignment="1">
      <alignment/>
    </xf>
    <xf numFmtId="0" fontId="67" fillId="46" borderId="0" xfId="0" applyFont="1" applyFill="1" applyAlignment="1">
      <alignment/>
    </xf>
    <xf numFmtId="176" fontId="64" fillId="46" borderId="12" xfId="0" applyNumberFormat="1" applyFont="1" applyFill="1" applyBorder="1" applyAlignment="1">
      <alignment horizontal="center" vertical="center" wrapText="1"/>
    </xf>
    <xf numFmtId="2" fontId="64" fillId="46" borderId="12" xfId="0" applyNumberFormat="1" applyFont="1" applyFill="1" applyBorder="1" applyAlignment="1">
      <alignment horizontal="center" vertical="center" wrapText="1"/>
    </xf>
    <xf numFmtId="2" fontId="65" fillId="46" borderId="12" xfId="0" applyNumberFormat="1" applyFont="1" applyFill="1" applyBorder="1" applyAlignment="1">
      <alignment horizontal="center" vertical="center" wrapText="1"/>
    </xf>
    <xf numFmtId="173" fontId="64" fillId="46" borderId="12" xfId="0" applyNumberFormat="1" applyFont="1" applyFill="1" applyBorder="1" applyAlignment="1">
      <alignment horizontal="center" vertical="center" wrapText="1"/>
    </xf>
    <xf numFmtId="173" fontId="65" fillId="46" borderId="12" xfId="0" applyNumberFormat="1" applyFont="1" applyFill="1" applyBorder="1" applyAlignment="1">
      <alignment horizontal="center" vertical="center" wrapText="1"/>
    </xf>
    <xf numFmtId="173" fontId="66" fillId="46" borderId="12" xfId="0" applyNumberFormat="1" applyFont="1" applyFill="1" applyBorder="1" applyAlignment="1">
      <alignment horizontal="center" vertical="center"/>
    </xf>
    <xf numFmtId="2" fontId="66" fillId="46" borderId="12" xfId="0" applyNumberFormat="1" applyFont="1" applyFill="1" applyBorder="1" applyAlignment="1">
      <alignment horizontal="center" vertical="center"/>
    </xf>
    <xf numFmtId="173" fontId="66" fillId="46" borderId="15" xfId="0" applyNumberFormat="1" applyFont="1" applyFill="1" applyBorder="1" applyAlignment="1">
      <alignment horizontal="center" vertical="center"/>
    </xf>
    <xf numFmtId="2" fontId="67" fillId="46" borderId="12" xfId="0" applyNumberFormat="1" applyFont="1" applyFill="1" applyBorder="1" applyAlignment="1">
      <alignment horizontal="center" vertical="center"/>
    </xf>
    <xf numFmtId="2" fontId="3" fillId="46" borderId="12" xfId="0" applyNumberFormat="1" applyFont="1" applyFill="1" applyBorder="1" applyAlignment="1">
      <alignment horizontal="center" vertical="center"/>
    </xf>
    <xf numFmtId="2" fontId="66" fillId="46" borderId="16" xfId="0" applyNumberFormat="1" applyFont="1" applyFill="1" applyBorder="1" applyAlignment="1">
      <alignment horizontal="center" vertical="center"/>
    </xf>
    <xf numFmtId="175" fontId="66" fillId="46" borderId="12" xfId="0" applyNumberFormat="1" applyFont="1" applyFill="1" applyBorder="1" applyAlignment="1">
      <alignment horizontal="center" vertical="center"/>
    </xf>
    <xf numFmtId="176" fontId="66" fillId="46" borderId="12" xfId="0" applyNumberFormat="1" applyFont="1" applyFill="1" applyBorder="1" applyAlignment="1">
      <alignment horizontal="center" vertical="center"/>
    </xf>
    <xf numFmtId="2" fontId="66" fillId="46" borderId="12" xfId="0" applyNumberFormat="1" applyFont="1" applyFill="1" applyBorder="1" applyAlignment="1">
      <alignment horizontal="center" vertical="top"/>
    </xf>
    <xf numFmtId="176" fontId="67" fillId="46" borderId="12" xfId="0" applyNumberFormat="1" applyFont="1" applyFill="1" applyBorder="1" applyAlignment="1">
      <alignment horizontal="center" vertical="center"/>
    </xf>
    <xf numFmtId="2" fontId="66" fillId="46" borderId="15" xfId="0" applyNumberFormat="1" applyFont="1" applyFill="1" applyBorder="1" applyAlignment="1">
      <alignment horizontal="center" vertical="center"/>
    </xf>
    <xf numFmtId="176" fontId="3" fillId="46" borderId="12" xfId="0" applyNumberFormat="1" applyFont="1" applyFill="1" applyBorder="1" applyAlignment="1">
      <alignment horizontal="center" vertical="center"/>
    </xf>
    <xf numFmtId="173" fontId="67" fillId="46" borderId="12" xfId="0" applyNumberFormat="1" applyFont="1" applyFill="1" applyBorder="1" applyAlignment="1">
      <alignment horizontal="center" vertical="center"/>
    </xf>
    <xf numFmtId="2" fontId="4" fillId="46" borderId="12" xfId="0" applyNumberFormat="1" applyFont="1" applyFill="1" applyBorder="1" applyAlignment="1">
      <alignment horizontal="center" vertical="center"/>
    </xf>
    <xf numFmtId="176" fontId="4" fillId="44" borderId="12" xfId="0" applyNumberFormat="1" applyFont="1" applyFill="1" applyBorder="1" applyAlignment="1">
      <alignment horizontal="center" vertical="center" wrapText="1"/>
    </xf>
    <xf numFmtId="173" fontId="66" fillId="46" borderId="12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49" fontId="66" fillId="0" borderId="15" xfId="0" applyNumberFormat="1" applyFont="1" applyBorder="1" applyAlignment="1">
      <alignment horizontal="center" vertical="top"/>
    </xf>
    <xf numFmtId="176" fontId="4" fillId="0" borderId="12" xfId="0" applyNumberFormat="1" applyFont="1" applyFill="1" applyBorder="1" applyAlignment="1">
      <alignment horizontal="center" vertical="center" wrapText="1"/>
    </xf>
    <xf numFmtId="173" fontId="66" fillId="0" borderId="12" xfId="0" applyNumberFormat="1" applyFont="1" applyFill="1" applyBorder="1" applyAlignment="1">
      <alignment horizontal="center" vertical="center"/>
    </xf>
    <xf numFmtId="49" fontId="7" fillId="0" borderId="2" xfId="103" applyNumberFormat="1" applyFont="1" applyFill="1" applyBorder="1" applyAlignment="1">
      <alignment horizontal="left" vertical="center"/>
      <protection/>
    </xf>
    <xf numFmtId="175" fontId="64" fillId="44" borderId="12" xfId="0" applyNumberFormat="1" applyFont="1" applyFill="1" applyBorder="1" applyAlignment="1">
      <alignment horizontal="center" vertical="center" wrapText="1"/>
    </xf>
    <xf numFmtId="0" fontId="0" fillId="44" borderId="12" xfId="0" applyFill="1" applyBorder="1" applyAlignment="1">
      <alignment/>
    </xf>
    <xf numFmtId="0" fontId="0" fillId="44" borderId="12" xfId="0" applyFill="1" applyBorder="1" applyAlignment="1">
      <alignment horizontal="center" vertical="center"/>
    </xf>
    <xf numFmtId="0" fontId="4" fillId="44" borderId="15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22" xfId="0" applyFont="1" applyFill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textRotation="90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4" fontId="5" fillId="0" borderId="24" xfId="0" applyNumberFormat="1" applyFont="1" applyFill="1" applyBorder="1" applyAlignment="1">
      <alignment horizontal="center" vertical="center" wrapText="1"/>
    </xf>
    <xf numFmtId="174" fontId="5" fillId="0" borderId="2" xfId="0" applyNumberFormat="1" applyFont="1" applyFill="1" applyBorder="1" applyAlignment="1">
      <alignment horizontal="center" vertical="center" wrapText="1"/>
    </xf>
    <xf numFmtId="184" fontId="5" fillId="0" borderId="25" xfId="0" applyNumberFormat="1" applyFont="1" applyFill="1" applyBorder="1" applyAlignment="1">
      <alignment horizontal="center" vertical="center" wrapText="1"/>
    </xf>
    <xf numFmtId="184" fontId="5" fillId="0" borderId="26" xfId="0" applyNumberFormat="1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64" fillId="40" borderId="27" xfId="0" applyFont="1" applyFill="1" applyBorder="1" applyAlignment="1">
      <alignment horizontal="center" vertical="center" wrapText="1"/>
    </xf>
    <xf numFmtId="0" fontId="64" fillId="40" borderId="28" xfId="0" applyFont="1" applyFill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4"/>
  <sheetViews>
    <sheetView tabSelected="1" zoomScalePageLayoutView="0" workbookViewId="0" topLeftCell="A221">
      <selection activeCell="B230" sqref="B229:L230"/>
    </sheetView>
  </sheetViews>
  <sheetFormatPr defaultColWidth="9.140625" defaultRowHeight="15"/>
  <cols>
    <col min="1" max="1" width="7.28125" style="0" customWidth="1"/>
    <col min="2" max="2" width="50.421875" style="0" customWidth="1"/>
    <col min="3" max="3" width="6.7109375" style="0" customWidth="1"/>
    <col min="4" max="4" width="9.28125" style="0" customWidth="1"/>
    <col min="5" max="5" width="15.00390625" style="0" customWidth="1"/>
    <col min="6" max="6" width="8.00390625" style="0" customWidth="1"/>
    <col min="7" max="7" width="18.57421875" style="34" hidden="1" customWidth="1"/>
    <col min="8" max="8" width="16.00390625" style="34" hidden="1" customWidth="1"/>
    <col min="9" max="9" width="16.00390625" style="100" hidden="1" customWidth="1"/>
    <col min="10" max="10" width="13.8515625" style="34" customWidth="1"/>
    <col min="11" max="11" width="11.00390625" style="34" customWidth="1"/>
    <col min="12" max="12" width="11.28125" style="34" customWidth="1"/>
  </cols>
  <sheetData>
    <row r="1" ht="5.25" customHeight="1"/>
    <row r="2" ht="14.25" hidden="1"/>
    <row r="3" spans="2:12" ht="15" customHeight="1">
      <c r="B3" s="1"/>
      <c r="E3" s="134" t="s">
        <v>317</v>
      </c>
      <c r="F3" s="134"/>
      <c r="G3" s="134"/>
      <c r="H3" s="135"/>
      <c r="I3" s="135"/>
      <c r="J3" s="135"/>
      <c r="K3"/>
      <c r="L3"/>
    </row>
    <row r="4" spans="2:12" ht="54" customHeight="1">
      <c r="B4" s="2"/>
      <c r="C4" s="2"/>
      <c r="D4" s="2"/>
      <c r="E4" s="134"/>
      <c r="F4" s="134"/>
      <c r="G4" s="134"/>
      <c r="H4" s="135"/>
      <c r="I4" s="135"/>
      <c r="J4" s="135"/>
      <c r="K4"/>
      <c r="L4"/>
    </row>
    <row r="5" spans="2:6" ht="18.75" customHeight="1">
      <c r="B5" s="133" t="s">
        <v>318</v>
      </c>
      <c r="C5" s="133"/>
      <c r="D5" s="133"/>
      <c r="E5" s="133"/>
      <c r="F5" s="133"/>
    </row>
    <row r="6" spans="2:6" ht="15" customHeight="1">
      <c r="B6" s="133"/>
      <c r="C6" s="133"/>
      <c r="D6" s="133"/>
      <c r="E6" s="133"/>
      <c r="F6" s="133"/>
    </row>
    <row r="7" spans="2:12" ht="6.75" customHeight="1">
      <c r="B7" s="40"/>
      <c r="C7" s="40"/>
      <c r="D7" s="40"/>
      <c r="E7" s="40"/>
      <c r="F7" s="40"/>
      <c r="G7" s="40"/>
      <c r="H7" s="40"/>
      <c r="I7" s="101"/>
      <c r="J7" s="40"/>
      <c r="K7" s="40"/>
      <c r="L7" s="40"/>
    </row>
    <row r="8" spans="1:12" ht="137.25" customHeight="1">
      <c r="A8" s="136" t="s">
        <v>57</v>
      </c>
      <c r="B8" s="146" t="s">
        <v>0</v>
      </c>
      <c r="C8" s="138" t="s">
        <v>58</v>
      </c>
      <c r="D8" s="138" t="s">
        <v>85</v>
      </c>
      <c r="E8" s="140" t="s">
        <v>59</v>
      </c>
      <c r="F8" s="142" t="s">
        <v>86</v>
      </c>
      <c r="G8" s="131" t="s">
        <v>288</v>
      </c>
      <c r="H8" s="131" t="s">
        <v>296</v>
      </c>
      <c r="I8" s="144" t="s">
        <v>297</v>
      </c>
      <c r="J8" s="131">
        <v>2019</v>
      </c>
      <c r="K8" s="131">
        <v>2020</v>
      </c>
      <c r="L8" s="131">
        <v>2021</v>
      </c>
    </row>
    <row r="9" spans="1:12" ht="15.75" customHeight="1">
      <c r="A9" s="137"/>
      <c r="B9" s="147"/>
      <c r="C9" s="139"/>
      <c r="D9" s="139"/>
      <c r="E9" s="141"/>
      <c r="F9" s="143"/>
      <c r="G9" s="132"/>
      <c r="H9" s="132"/>
      <c r="I9" s="145"/>
      <c r="J9" s="132"/>
      <c r="K9" s="132"/>
      <c r="L9" s="132"/>
    </row>
    <row r="10" spans="1:12" ht="35.25" customHeight="1">
      <c r="A10" s="3">
        <v>703</v>
      </c>
      <c r="B10" s="73" t="s">
        <v>3</v>
      </c>
      <c r="C10" s="4"/>
      <c r="D10" s="4"/>
      <c r="E10" s="7"/>
      <c r="F10" s="4"/>
      <c r="G10" s="46">
        <f>G11+G51+G57+G72+G116+G167+G172+G193+G221</f>
        <v>69274.8</v>
      </c>
      <c r="H10" s="46">
        <f>H11+H51+H57+H72+H116+H167+H172+H193+H221</f>
        <v>79980.20000000001</v>
      </c>
      <c r="I10" s="102">
        <f>I11+I51+I57+I72+I116+I167+I172+I193+I221</f>
        <v>162964.29811000003</v>
      </c>
      <c r="J10" s="98">
        <f>I10-H10</f>
        <v>82984.09811000002</v>
      </c>
      <c r="K10" s="94">
        <f>0</f>
        <v>0</v>
      </c>
      <c r="L10" s="94">
        <v>0</v>
      </c>
    </row>
    <row r="11" spans="1:12" ht="21" customHeight="1">
      <c r="A11" s="45"/>
      <c r="B11" s="74" t="s">
        <v>1</v>
      </c>
      <c r="C11" s="3" t="s">
        <v>4</v>
      </c>
      <c r="D11" s="6"/>
      <c r="E11" s="8"/>
      <c r="F11" s="6"/>
      <c r="G11" s="46">
        <f>G12+G17+G27+G31</f>
        <v>18390</v>
      </c>
      <c r="H11" s="46">
        <f>H12+H17+H27+H31</f>
        <v>18505.5</v>
      </c>
      <c r="I11" s="102">
        <f>I12+I17+I27+I31</f>
        <v>21279.988</v>
      </c>
      <c r="J11" s="98">
        <f>I11-H11+2</f>
        <v>2776.488000000001</v>
      </c>
      <c r="K11" s="94">
        <f>0</f>
        <v>0</v>
      </c>
      <c r="L11" s="94">
        <v>0</v>
      </c>
    </row>
    <row r="12" spans="1:12" ht="62.25">
      <c r="A12" s="45"/>
      <c r="B12" s="73" t="s">
        <v>2</v>
      </c>
      <c r="C12" s="3" t="s">
        <v>4</v>
      </c>
      <c r="D12" s="3" t="s">
        <v>9</v>
      </c>
      <c r="E12" s="24"/>
      <c r="F12" s="3"/>
      <c r="G12" s="46">
        <f aca="true" t="shared" si="0" ref="G12:I13">G13</f>
        <v>281.7</v>
      </c>
      <c r="H12" s="46">
        <f t="shared" si="0"/>
        <v>281.7</v>
      </c>
      <c r="I12" s="103">
        <f t="shared" si="0"/>
        <v>329</v>
      </c>
      <c r="J12" s="94">
        <f aca="true" t="shared" si="1" ref="J12:J30">I12-H12</f>
        <v>47.30000000000001</v>
      </c>
      <c r="K12" s="94">
        <f>0</f>
        <v>0</v>
      </c>
      <c r="L12" s="94">
        <v>0</v>
      </c>
    </row>
    <row r="13" spans="1:12" ht="15">
      <c r="A13" s="45"/>
      <c r="B13" s="60" t="s">
        <v>53</v>
      </c>
      <c r="C13" s="5" t="s">
        <v>4</v>
      </c>
      <c r="D13" s="5" t="s">
        <v>9</v>
      </c>
      <c r="E13" s="9" t="s">
        <v>6</v>
      </c>
      <c r="F13" s="5"/>
      <c r="G13" s="47">
        <f t="shared" si="0"/>
        <v>281.7</v>
      </c>
      <c r="H13" s="47">
        <f t="shared" si="0"/>
        <v>281.7</v>
      </c>
      <c r="I13" s="104">
        <f t="shared" si="0"/>
        <v>329</v>
      </c>
      <c r="J13" s="94">
        <f t="shared" si="1"/>
        <v>47.30000000000001</v>
      </c>
      <c r="K13" s="94">
        <f>0</f>
        <v>0</v>
      </c>
      <c r="L13" s="94">
        <v>0</v>
      </c>
    </row>
    <row r="14" spans="1:12" ht="15">
      <c r="A14" s="45"/>
      <c r="B14" s="60" t="s">
        <v>114</v>
      </c>
      <c r="C14" s="5" t="s">
        <v>4</v>
      </c>
      <c r="D14" s="5" t="s">
        <v>9</v>
      </c>
      <c r="E14" s="9" t="s">
        <v>54</v>
      </c>
      <c r="F14" s="5"/>
      <c r="G14" s="47">
        <f>G15+G16</f>
        <v>281.7</v>
      </c>
      <c r="H14" s="47">
        <f>H15+H16</f>
        <v>281.7</v>
      </c>
      <c r="I14" s="104">
        <f>I15+I16</f>
        <v>329</v>
      </c>
      <c r="J14" s="94">
        <f t="shared" si="1"/>
        <v>47.30000000000001</v>
      </c>
      <c r="K14" s="94">
        <f>0</f>
        <v>0</v>
      </c>
      <c r="L14" s="94">
        <v>0</v>
      </c>
    </row>
    <row r="15" spans="1:12" ht="98.25" customHeight="1">
      <c r="A15" s="45"/>
      <c r="B15" s="17" t="s">
        <v>90</v>
      </c>
      <c r="C15" s="5" t="s">
        <v>4</v>
      </c>
      <c r="D15" s="5" t="s">
        <v>9</v>
      </c>
      <c r="E15" s="9" t="s">
        <v>7</v>
      </c>
      <c r="F15" s="90" t="s">
        <v>8</v>
      </c>
      <c r="G15" s="48">
        <v>250.7</v>
      </c>
      <c r="H15" s="48">
        <v>250.7</v>
      </c>
      <c r="I15" s="104">
        <f>250.7+17.3</f>
        <v>268</v>
      </c>
      <c r="J15" s="94">
        <f t="shared" si="1"/>
        <v>17.30000000000001</v>
      </c>
      <c r="K15" s="94">
        <f>0</f>
        <v>0</v>
      </c>
      <c r="L15" s="94">
        <v>0</v>
      </c>
    </row>
    <row r="16" spans="1:12" ht="46.5">
      <c r="A16" s="45"/>
      <c r="B16" s="61" t="s">
        <v>203</v>
      </c>
      <c r="C16" s="5" t="s">
        <v>4</v>
      </c>
      <c r="D16" s="5" t="s">
        <v>9</v>
      </c>
      <c r="E16" s="9" t="s">
        <v>13</v>
      </c>
      <c r="F16" s="90" t="s">
        <v>14</v>
      </c>
      <c r="G16" s="48">
        <v>31</v>
      </c>
      <c r="H16" s="48">
        <v>31</v>
      </c>
      <c r="I16" s="104">
        <f>31+30</f>
        <v>61</v>
      </c>
      <c r="J16" s="94">
        <f t="shared" si="1"/>
        <v>30</v>
      </c>
      <c r="K16" s="94">
        <f>0</f>
        <v>0</v>
      </c>
      <c r="L16" s="94">
        <v>0</v>
      </c>
    </row>
    <row r="17" spans="1:12" ht="68.25" customHeight="1">
      <c r="A17" s="45"/>
      <c r="B17" s="62" t="s">
        <v>55</v>
      </c>
      <c r="C17" s="3" t="s">
        <v>4</v>
      </c>
      <c r="D17" s="3" t="s">
        <v>10</v>
      </c>
      <c r="E17" s="9"/>
      <c r="F17" s="4"/>
      <c r="G17" s="46">
        <f>G18+G24</f>
        <v>2902</v>
      </c>
      <c r="H17" s="46">
        <f>H18+H24</f>
        <v>2902</v>
      </c>
      <c r="I17" s="105">
        <f>I18+I24</f>
        <v>2888.719</v>
      </c>
      <c r="J17" s="94">
        <f t="shared" si="1"/>
        <v>-13.280999999999949</v>
      </c>
      <c r="K17" s="94">
        <f>0</f>
        <v>0</v>
      </c>
      <c r="L17" s="94">
        <v>0</v>
      </c>
    </row>
    <row r="18" spans="1:12" ht="15">
      <c r="A18" s="45"/>
      <c r="B18" s="63" t="s">
        <v>56</v>
      </c>
      <c r="C18" s="5" t="s">
        <v>4</v>
      </c>
      <c r="D18" s="5" t="s">
        <v>10</v>
      </c>
      <c r="E18" s="9" t="s">
        <v>11</v>
      </c>
      <c r="F18" s="5"/>
      <c r="G18" s="47">
        <f>G19</f>
        <v>2892</v>
      </c>
      <c r="H18" s="47">
        <f>H19</f>
        <v>2892</v>
      </c>
      <c r="I18" s="106">
        <f>I19</f>
        <v>2888.719</v>
      </c>
      <c r="J18" s="94">
        <f t="shared" si="1"/>
        <v>-3.280999999999949</v>
      </c>
      <c r="K18" s="94">
        <f>0</f>
        <v>0</v>
      </c>
      <c r="L18" s="94">
        <v>0</v>
      </c>
    </row>
    <row r="19" spans="1:12" ht="21" customHeight="1">
      <c r="A19" s="45"/>
      <c r="B19" s="64" t="s">
        <v>114</v>
      </c>
      <c r="C19" s="10" t="s">
        <v>4</v>
      </c>
      <c r="D19" s="10" t="s">
        <v>10</v>
      </c>
      <c r="E19" s="11" t="s">
        <v>12</v>
      </c>
      <c r="F19" s="10"/>
      <c r="G19" s="49">
        <f>G20+G21+G22</f>
        <v>2892</v>
      </c>
      <c r="H19" s="49">
        <f>H20+H21+H22</f>
        <v>2892</v>
      </c>
      <c r="I19" s="107">
        <f>I20+I21+I22+I23</f>
        <v>2888.719</v>
      </c>
      <c r="J19" s="94">
        <f t="shared" si="1"/>
        <v>-3.280999999999949</v>
      </c>
      <c r="K19" s="94">
        <f>0</f>
        <v>0</v>
      </c>
      <c r="L19" s="94">
        <v>0</v>
      </c>
    </row>
    <row r="20" spans="1:12" ht="0" customHeight="1" hidden="1">
      <c r="A20" s="45"/>
      <c r="B20" s="75" t="s">
        <v>91</v>
      </c>
      <c r="C20" s="10" t="s">
        <v>4</v>
      </c>
      <c r="D20" s="10" t="s">
        <v>10</v>
      </c>
      <c r="E20" s="11" t="s">
        <v>16</v>
      </c>
      <c r="F20" s="10" t="s">
        <v>8</v>
      </c>
      <c r="G20" s="50">
        <v>1003.1</v>
      </c>
      <c r="H20" s="50">
        <v>1003.1</v>
      </c>
      <c r="I20" s="108">
        <v>1003.1</v>
      </c>
      <c r="J20" s="94">
        <f t="shared" si="1"/>
        <v>0</v>
      </c>
      <c r="K20" s="94">
        <f>0</f>
        <v>0</v>
      </c>
      <c r="L20" s="94">
        <v>0</v>
      </c>
    </row>
    <row r="21" spans="1:12" ht="93" hidden="1">
      <c r="A21" s="45"/>
      <c r="B21" s="17" t="s">
        <v>92</v>
      </c>
      <c r="C21" s="12" t="s">
        <v>4</v>
      </c>
      <c r="D21" s="12" t="s">
        <v>10</v>
      </c>
      <c r="E21" s="13" t="s">
        <v>7</v>
      </c>
      <c r="F21" s="10" t="s">
        <v>8</v>
      </c>
      <c r="G21" s="50">
        <v>1862.9</v>
      </c>
      <c r="H21" s="50">
        <v>1862.9</v>
      </c>
      <c r="I21" s="108">
        <v>1862.9</v>
      </c>
      <c r="J21" s="94">
        <f t="shared" si="1"/>
        <v>0</v>
      </c>
      <c r="K21" s="94">
        <f>0</f>
        <v>0</v>
      </c>
      <c r="L21" s="94">
        <v>0</v>
      </c>
    </row>
    <row r="22" spans="1:12" ht="30.75" customHeight="1">
      <c r="A22" s="45"/>
      <c r="B22" s="17" t="s">
        <v>204</v>
      </c>
      <c r="C22" s="35" t="s">
        <v>4</v>
      </c>
      <c r="D22" s="35" t="s">
        <v>10</v>
      </c>
      <c r="E22" s="39" t="s">
        <v>13</v>
      </c>
      <c r="F22" s="35" t="s">
        <v>14</v>
      </c>
      <c r="G22" s="51">
        <v>26</v>
      </c>
      <c r="H22" s="51">
        <v>26</v>
      </c>
      <c r="I22" s="109">
        <f>26-3.281</f>
        <v>22.719</v>
      </c>
      <c r="J22" s="94">
        <f t="shared" si="1"/>
        <v>-3.280999999999999</v>
      </c>
      <c r="K22" s="94">
        <f>0</f>
        <v>0</v>
      </c>
      <c r="L22" s="94">
        <v>0</v>
      </c>
    </row>
    <row r="23" spans="1:12" ht="0" customHeight="1" hidden="1">
      <c r="A23" s="45"/>
      <c r="B23" s="17" t="s">
        <v>298</v>
      </c>
      <c r="C23" s="35" t="s">
        <v>4</v>
      </c>
      <c r="D23" s="35" t="s">
        <v>10</v>
      </c>
      <c r="E23" s="39" t="s">
        <v>13</v>
      </c>
      <c r="F23" s="35" t="s">
        <v>15</v>
      </c>
      <c r="G23" s="51">
        <v>0</v>
      </c>
      <c r="H23" s="51">
        <v>0</v>
      </c>
      <c r="I23" s="109">
        <f>13.281+13.094-26.375</f>
        <v>0</v>
      </c>
      <c r="J23" s="94">
        <f t="shared" si="1"/>
        <v>0</v>
      </c>
      <c r="K23" s="94">
        <f>0</f>
        <v>0</v>
      </c>
      <c r="L23" s="94">
        <v>0</v>
      </c>
    </row>
    <row r="24" spans="1:12" ht="53.25" customHeight="1">
      <c r="A24" s="45"/>
      <c r="B24" s="14" t="s">
        <v>251</v>
      </c>
      <c r="C24" s="35" t="s">
        <v>4</v>
      </c>
      <c r="D24" s="35" t="s">
        <v>10</v>
      </c>
      <c r="E24" s="11" t="s">
        <v>4</v>
      </c>
      <c r="F24" s="10"/>
      <c r="G24" s="50">
        <f aca="true" t="shared" si="2" ref="G24:I25">G25</f>
        <v>10</v>
      </c>
      <c r="H24" s="50">
        <f t="shared" si="2"/>
        <v>10</v>
      </c>
      <c r="I24" s="108">
        <f t="shared" si="2"/>
        <v>0</v>
      </c>
      <c r="J24" s="94">
        <f t="shared" si="1"/>
        <v>-10</v>
      </c>
      <c r="K24" s="94">
        <f>0</f>
        <v>0</v>
      </c>
      <c r="L24" s="94">
        <v>0</v>
      </c>
    </row>
    <row r="25" spans="1:12" ht="46.5">
      <c r="A25" s="45"/>
      <c r="B25" s="37" t="s">
        <v>198</v>
      </c>
      <c r="C25" s="35" t="s">
        <v>4</v>
      </c>
      <c r="D25" s="35" t="s">
        <v>10</v>
      </c>
      <c r="E25" s="11" t="s">
        <v>93</v>
      </c>
      <c r="F25" s="10"/>
      <c r="G25" s="50">
        <f t="shared" si="2"/>
        <v>10</v>
      </c>
      <c r="H25" s="50">
        <f t="shared" si="2"/>
        <v>10</v>
      </c>
      <c r="I25" s="108">
        <f t="shared" si="2"/>
        <v>0</v>
      </c>
      <c r="J25" s="94">
        <f t="shared" si="1"/>
        <v>-10</v>
      </c>
      <c r="K25" s="94">
        <f>0</f>
        <v>0</v>
      </c>
      <c r="L25" s="94">
        <v>0</v>
      </c>
    </row>
    <row r="26" spans="1:12" ht="39" customHeight="1">
      <c r="A26" s="45"/>
      <c r="B26" s="37" t="s">
        <v>205</v>
      </c>
      <c r="C26" s="35" t="s">
        <v>4</v>
      </c>
      <c r="D26" s="35" t="s">
        <v>10</v>
      </c>
      <c r="E26" s="11" t="s">
        <v>94</v>
      </c>
      <c r="F26" s="10" t="s">
        <v>14</v>
      </c>
      <c r="G26" s="50">
        <v>10</v>
      </c>
      <c r="H26" s="50">
        <v>10</v>
      </c>
      <c r="I26" s="108">
        <f>10-10</f>
        <v>0</v>
      </c>
      <c r="J26" s="94">
        <f t="shared" si="1"/>
        <v>-10</v>
      </c>
      <c r="K26" s="94">
        <f>0</f>
        <v>0</v>
      </c>
      <c r="L26" s="94">
        <v>0</v>
      </c>
    </row>
    <row r="27" spans="1:12" ht="15" customHeight="1" hidden="1">
      <c r="A27" s="45"/>
      <c r="B27" s="66" t="s">
        <v>17</v>
      </c>
      <c r="C27" s="15" t="s">
        <v>4</v>
      </c>
      <c r="D27" s="15" t="s">
        <v>18</v>
      </c>
      <c r="E27" s="21"/>
      <c r="F27" s="15"/>
      <c r="G27" s="52">
        <f aca="true" t="shared" si="3" ref="G27:I29">G28</f>
        <v>20</v>
      </c>
      <c r="H27" s="52">
        <f t="shared" si="3"/>
        <v>20</v>
      </c>
      <c r="I27" s="110">
        <f t="shared" si="3"/>
        <v>20</v>
      </c>
      <c r="J27" s="94">
        <f t="shared" si="1"/>
        <v>0</v>
      </c>
      <c r="K27" s="94">
        <f>0</f>
        <v>0</v>
      </c>
      <c r="L27" s="94">
        <v>0</v>
      </c>
    </row>
    <row r="28" spans="1:12" ht="15" customHeight="1" hidden="1">
      <c r="A28" s="45"/>
      <c r="B28" s="14" t="s">
        <v>53</v>
      </c>
      <c r="C28" s="10" t="s">
        <v>4</v>
      </c>
      <c r="D28" s="10" t="s">
        <v>18</v>
      </c>
      <c r="E28" s="11" t="s">
        <v>11</v>
      </c>
      <c r="F28" s="10"/>
      <c r="G28" s="49">
        <f t="shared" si="3"/>
        <v>20</v>
      </c>
      <c r="H28" s="49">
        <f t="shared" si="3"/>
        <v>20</v>
      </c>
      <c r="I28" s="108">
        <f t="shared" si="3"/>
        <v>20</v>
      </c>
      <c r="J28" s="94">
        <f t="shared" si="1"/>
        <v>0</v>
      </c>
      <c r="K28" s="94">
        <f>0</f>
        <v>0</v>
      </c>
      <c r="L28" s="94">
        <v>0</v>
      </c>
    </row>
    <row r="29" spans="1:12" ht="20.25" customHeight="1" hidden="1">
      <c r="A29" s="45"/>
      <c r="B29" s="14" t="s">
        <v>160</v>
      </c>
      <c r="C29" s="10" t="s">
        <v>4</v>
      </c>
      <c r="D29" s="10" t="s">
        <v>18</v>
      </c>
      <c r="E29" s="11" t="s">
        <v>12</v>
      </c>
      <c r="F29" s="10"/>
      <c r="G29" s="49">
        <f t="shared" si="3"/>
        <v>20</v>
      </c>
      <c r="H29" s="49">
        <f t="shared" si="3"/>
        <v>20</v>
      </c>
      <c r="I29" s="108">
        <f t="shared" si="3"/>
        <v>20</v>
      </c>
      <c r="J29" s="94">
        <f t="shared" si="1"/>
        <v>0</v>
      </c>
      <c r="K29" s="94">
        <f>0</f>
        <v>0</v>
      </c>
      <c r="L29" s="94">
        <v>0</v>
      </c>
    </row>
    <row r="30" spans="1:12" ht="46.5" customHeight="1" hidden="1">
      <c r="A30" s="45"/>
      <c r="B30" s="14" t="s">
        <v>60</v>
      </c>
      <c r="C30" s="10" t="s">
        <v>4</v>
      </c>
      <c r="D30" s="10" t="s">
        <v>18</v>
      </c>
      <c r="E30" s="11" t="s">
        <v>95</v>
      </c>
      <c r="F30" s="10" t="s">
        <v>15</v>
      </c>
      <c r="G30" s="53">
        <v>20</v>
      </c>
      <c r="H30" s="53">
        <v>20</v>
      </c>
      <c r="I30" s="111">
        <v>20</v>
      </c>
      <c r="J30" s="94">
        <f t="shared" si="1"/>
        <v>0</v>
      </c>
      <c r="K30" s="94">
        <f>0</f>
        <v>0</v>
      </c>
      <c r="L30" s="94">
        <v>0</v>
      </c>
    </row>
    <row r="31" spans="1:12" ht="15">
      <c r="A31" s="45"/>
      <c r="B31" s="67" t="s">
        <v>19</v>
      </c>
      <c r="C31" s="15" t="s">
        <v>4</v>
      </c>
      <c r="D31" s="15" t="s">
        <v>20</v>
      </c>
      <c r="E31" s="21"/>
      <c r="F31" s="15"/>
      <c r="G31" s="54">
        <f>G32+G45+G37</f>
        <v>15186.300000000001</v>
      </c>
      <c r="H31" s="54">
        <f>H32+H45+H37</f>
        <v>15301.800000000001</v>
      </c>
      <c r="I31" s="116">
        <f>I32+I45+I37+I69</f>
        <v>18042.269</v>
      </c>
      <c r="J31" s="98">
        <f>I31-H31+2</f>
        <v>2742.468999999999</v>
      </c>
      <c r="K31" s="94">
        <f>0</f>
        <v>0</v>
      </c>
      <c r="L31" s="94">
        <v>0</v>
      </c>
    </row>
    <row r="32" spans="1:12" ht="52.5" customHeight="1" hidden="1">
      <c r="A32" s="45"/>
      <c r="B32" s="14" t="s">
        <v>268</v>
      </c>
      <c r="C32" s="10" t="s">
        <v>4</v>
      </c>
      <c r="D32" s="10" t="s">
        <v>20</v>
      </c>
      <c r="E32" s="11" t="s">
        <v>4</v>
      </c>
      <c r="F32" s="10"/>
      <c r="G32" s="49">
        <f>G33+G35</f>
        <v>220</v>
      </c>
      <c r="H32" s="49">
        <f>H33+H35</f>
        <v>220</v>
      </c>
      <c r="I32" s="108">
        <f>I33+I35</f>
        <v>220</v>
      </c>
      <c r="J32" s="94">
        <f aca="true" t="shared" si="4" ref="J32:J44">I32-H32</f>
        <v>0</v>
      </c>
      <c r="K32" s="94">
        <f>0</f>
        <v>0</v>
      </c>
      <c r="L32" s="94">
        <v>0</v>
      </c>
    </row>
    <row r="33" spans="1:12" ht="52.5" customHeight="1" hidden="1">
      <c r="A33" s="45"/>
      <c r="B33" s="17" t="s">
        <v>198</v>
      </c>
      <c r="C33" s="10" t="s">
        <v>4</v>
      </c>
      <c r="D33" s="10" t="s">
        <v>20</v>
      </c>
      <c r="E33" s="11" t="s">
        <v>93</v>
      </c>
      <c r="F33" s="10"/>
      <c r="G33" s="50">
        <f>G34</f>
        <v>20</v>
      </c>
      <c r="H33" s="50">
        <f>H34</f>
        <v>20</v>
      </c>
      <c r="I33" s="108">
        <f>I34</f>
        <v>20</v>
      </c>
      <c r="J33" s="94">
        <f t="shared" si="4"/>
        <v>0</v>
      </c>
      <c r="K33" s="94">
        <f>0</f>
        <v>0</v>
      </c>
      <c r="L33" s="94">
        <v>0</v>
      </c>
    </row>
    <row r="34" spans="1:12" ht="38.25" customHeight="1" hidden="1">
      <c r="A34" s="45"/>
      <c r="B34" s="17" t="s">
        <v>205</v>
      </c>
      <c r="C34" s="10" t="s">
        <v>4</v>
      </c>
      <c r="D34" s="10" t="s">
        <v>20</v>
      </c>
      <c r="E34" s="11" t="s">
        <v>94</v>
      </c>
      <c r="F34" s="10" t="s">
        <v>14</v>
      </c>
      <c r="G34" s="50">
        <v>20</v>
      </c>
      <c r="H34" s="50">
        <v>20</v>
      </c>
      <c r="I34" s="108">
        <v>20</v>
      </c>
      <c r="J34" s="94">
        <f t="shared" si="4"/>
        <v>0</v>
      </c>
      <c r="K34" s="94">
        <f>0</f>
        <v>0</v>
      </c>
      <c r="L34" s="94">
        <v>0</v>
      </c>
    </row>
    <row r="35" spans="1:12" ht="81" customHeight="1" hidden="1">
      <c r="A35" s="45"/>
      <c r="B35" s="68" t="s">
        <v>252</v>
      </c>
      <c r="C35" s="41" t="s">
        <v>4</v>
      </c>
      <c r="D35" s="41" t="s">
        <v>20</v>
      </c>
      <c r="E35" s="42" t="s">
        <v>96</v>
      </c>
      <c r="F35" s="41"/>
      <c r="G35" s="55">
        <f>G36</f>
        <v>200</v>
      </c>
      <c r="H35" s="55">
        <f>H36</f>
        <v>200</v>
      </c>
      <c r="I35" s="112">
        <f>I36</f>
        <v>200</v>
      </c>
      <c r="J35" s="94">
        <f t="shared" si="4"/>
        <v>0</v>
      </c>
      <c r="K35" s="94">
        <f>0</f>
        <v>0</v>
      </c>
      <c r="L35" s="94">
        <v>0</v>
      </c>
    </row>
    <row r="36" spans="1:12" ht="84.75" customHeight="1" hidden="1">
      <c r="A36" s="45"/>
      <c r="B36" s="65" t="s">
        <v>206</v>
      </c>
      <c r="C36" s="35" t="s">
        <v>4</v>
      </c>
      <c r="D36" s="35" t="s">
        <v>20</v>
      </c>
      <c r="E36" s="11" t="s">
        <v>97</v>
      </c>
      <c r="F36" s="35" t="s">
        <v>14</v>
      </c>
      <c r="G36" s="50">
        <v>200</v>
      </c>
      <c r="H36" s="50">
        <v>200</v>
      </c>
      <c r="I36" s="108">
        <v>200</v>
      </c>
      <c r="J36" s="94">
        <f t="shared" si="4"/>
        <v>0</v>
      </c>
      <c r="K36" s="94">
        <f>0</f>
        <v>0</v>
      </c>
      <c r="L36" s="94">
        <v>0</v>
      </c>
    </row>
    <row r="37" spans="1:12" ht="82.5" customHeight="1" hidden="1">
      <c r="A37" s="45"/>
      <c r="B37" s="14" t="s">
        <v>286</v>
      </c>
      <c r="C37" s="10" t="s">
        <v>4</v>
      </c>
      <c r="D37" s="10" t="s">
        <v>20</v>
      </c>
      <c r="E37" s="11" t="s">
        <v>5</v>
      </c>
      <c r="F37" s="10"/>
      <c r="G37" s="49">
        <f>G38+G41+G44</f>
        <v>13659.7</v>
      </c>
      <c r="H37" s="49">
        <f>H38+H41+H44</f>
        <v>13591.7</v>
      </c>
      <c r="I37" s="108">
        <f>I38+I41+I44+I42</f>
        <v>16083.2</v>
      </c>
      <c r="J37" s="98">
        <f t="shared" si="4"/>
        <v>2491.5</v>
      </c>
      <c r="K37" s="94">
        <f>0</f>
        <v>0</v>
      </c>
      <c r="L37" s="94">
        <v>0</v>
      </c>
    </row>
    <row r="38" spans="1:12" ht="42" customHeight="1" hidden="1">
      <c r="A38" s="45"/>
      <c r="B38" s="37" t="s">
        <v>98</v>
      </c>
      <c r="C38" s="10" t="s">
        <v>4</v>
      </c>
      <c r="D38" s="10" t="s">
        <v>20</v>
      </c>
      <c r="E38" s="11" t="s">
        <v>99</v>
      </c>
      <c r="F38" s="10"/>
      <c r="G38" s="49">
        <f>G39</f>
        <v>10422.4</v>
      </c>
      <c r="H38" s="49">
        <f>H39</f>
        <v>10422.4</v>
      </c>
      <c r="I38" s="108">
        <f>I39</f>
        <v>10422.4</v>
      </c>
      <c r="J38" s="94">
        <f t="shared" si="4"/>
        <v>0</v>
      </c>
      <c r="K38" s="94">
        <f>0</f>
        <v>0</v>
      </c>
      <c r="L38" s="94">
        <v>0</v>
      </c>
    </row>
    <row r="39" spans="1:12" ht="128.25" customHeight="1" hidden="1">
      <c r="A39" s="45"/>
      <c r="B39" s="37" t="s">
        <v>100</v>
      </c>
      <c r="C39" s="10" t="s">
        <v>4</v>
      </c>
      <c r="D39" s="10" t="s">
        <v>20</v>
      </c>
      <c r="E39" s="11" t="s">
        <v>101</v>
      </c>
      <c r="F39" s="10" t="s">
        <v>8</v>
      </c>
      <c r="G39" s="50">
        <f>10360.4+62</f>
        <v>10422.4</v>
      </c>
      <c r="H39" s="50">
        <f>10360.4+62</f>
        <v>10422.4</v>
      </c>
      <c r="I39" s="108">
        <f>10360.4+62</f>
        <v>10422.4</v>
      </c>
      <c r="J39" s="94">
        <f t="shared" si="4"/>
        <v>0</v>
      </c>
      <c r="K39" s="94">
        <f>0</f>
        <v>0</v>
      </c>
      <c r="L39" s="94">
        <v>0</v>
      </c>
    </row>
    <row r="40" spans="1:12" ht="48.75" customHeight="1" hidden="1">
      <c r="A40" s="45"/>
      <c r="B40" s="37" t="s">
        <v>197</v>
      </c>
      <c r="C40" s="10" t="s">
        <v>4</v>
      </c>
      <c r="D40" s="10" t="s">
        <v>20</v>
      </c>
      <c r="E40" s="11" t="s">
        <v>102</v>
      </c>
      <c r="F40" s="10"/>
      <c r="G40" s="49">
        <f>G41+G42</f>
        <v>2899.3</v>
      </c>
      <c r="H40" s="49">
        <f>H41+H42</f>
        <v>2899.3</v>
      </c>
      <c r="I40" s="113">
        <f>I41+I42</f>
        <v>5390.8</v>
      </c>
      <c r="J40" s="98">
        <f t="shared" si="4"/>
        <v>2491.5</v>
      </c>
      <c r="K40" s="94">
        <f>0</f>
        <v>0</v>
      </c>
      <c r="L40" s="94">
        <v>0</v>
      </c>
    </row>
    <row r="41" spans="1:12" ht="51.75" customHeight="1">
      <c r="A41" s="45"/>
      <c r="B41" s="31" t="s">
        <v>207</v>
      </c>
      <c r="C41" s="10" t="s">
        <v>4</v>
      </c>
      <c r="D41" s="10" t="s">
        <v>20</v>
      </c>
      <c r="E41" s="11" t="s">
        <v>103</v>
      </c>
      <c r="F41" s="10" t="s">
        <v>14</v>
      </c>
      <c r="G41" s="50">
        <f>2886.3+75-62</f>
        <v>2899.3</v>
      </c>
      <c r="H41" s="50">
        <f>2886.3+75-62</f>
        <v>2899.3</v>
      </c>
      <c r="I41" s="114">
        <f>2886.3+75-62-0.1128+2491.5</f>
        <v>5390.6872</v>
      </c>
      <c r="J41" s="121">
        <f t="shared" si="4"/>
        <v>2491.3872</v>
      </c>
      <c r="K41" s="94">
        <f>0</f>
        <v>0</v>
      </c>
      <c r="L41" s="94">
        <v>0</v>
      </c>
    </row>
    <row r="42" spans="1:12" ht="51.75" customHeight="1">
      <c r="A42" s="45"/>
      <c r="B42" s="31" t="s">
        <v>303</v>
      </c>
      <c r="C42" s="10" t="s">
        <v>4</v>
      </c>
      <c r="D42" s="10" t="s">
        <v>20</v>
      </c>
      <c r="E42" s="11" t="s">
        <v>103</v>
      </c>
      <c r="F42" s="10" t="s">
        <v>15</v>
      </c>
      <c r="G42" s="50">
        <v>0</v>
      </c>
      <c r="H42" s="50">
        <v>0</v>
      </c>
      <c r="I42" s="114">
        <f>0.1128</f>
        <v>0.1128</v>
      </c>
      <c r="J42" s="98">
        <f t="shared" si="4"/>
        <v>0.1128</v>
      </c>
      <c r="K42" s="94">
        <f>0</f>
        <v>0</v>
      </c>
      <c r="L42" s="94">
        <v>0</v>
      </c>
    </row>
    <row r="43" spans="1:12" ht="32.25" customHeight="1" hidden="1">
      <c r="A43" s="45"/>
      <c r="B43" s="31" t="s">
        <v>104</v>
      </c>
      <c r="C43" s="10" t="s">
        <v>4</v>
      </c>
      <c r="D43" s="10" t="s">
        <v>20</v>
      </c>
      <c r="E43" s="11" t="s">
        <v>105</v>
      </c>
      <c r="F43" s="10"/>
      <c r="G43" s="49">
        <f>G44</f>
        <v>338</v>
      </c>
      <c r="H43" s="49">
        <f>H44</f>
        <v>270</v>
      </c>
      <c r="I43" s="108">
        <f>I44</f>
        <v>270</v>
      </c>
      <c r="J43" s="94">
        <f t="shared" si="4"/>
        <v>0</v>
      </c>
      <c r="K43" s="94">
        <f>0</f>
        <v>0</v>
      </c>
      <c r="L43" s="94">
        <v>0</v>
      </c>
    </row>
    <row r="44" spans="1:12" ht="50.25" customHeight="1" hidden="1">
      <c r="A44" s="45"/>
      <c r="B44" s="31" t="s">
        <v>196</v>
      </c>
      <c r="C44" s="10" t="s">
        <v>4</v>
      </c>
      <c r="D44" s="10" t="s">
        <v>20</v>
      </c>
      <c r="E44" s="11" t="s">
        <v>106</v>
      </c>
      <c r="F44" s="10" t="s">
        <v>15</v>
      </c>
      <c r="G44" s="50">
        <v>338</v>
      </c>
      <c r="H44" s="50">
        <f>338-68</f>
        <v>270</v>
      </c>
      <c r="I44" s="108">
        <f>338-68</f>
        <v>270</v>
      </c>
      <c r="J44" s="94">
        <f t="shared" si="4"/>
        <v>0</v>
      </c>
      <c r="K44" s="94">
        <f>0</f>
        <v>0</v>
      </c>
      <c r="L44" s="94">
        <v>0</v>
      </c>
    </row>
    <row r="45" spans="1:12" ht="69" customHeight="1">
      <c r="A45" s="45"/>
      <c r="B45" s="14" t="s">
        <v>253</v>
      </c>
      <c r="C45" s="10" t="s">
        <v>4</v>
      </c>
      <c r="D45" s="10" t="s">
        <v>20</v>
      </c>
      <c r="E45" s="11" t="s">
        <v>9</v>
      </c>
      <c r="F45" s="10"/>
      <c r="G45" s="50">
        <f>G46+G49</f>
        <v>1306.6</v>
      </c>
      <c r="H45" s="50">
        <f>H46+H49</f>
        <v>1490.1</v>
      </c>
      <c r="I45" s="114">
        <f>I46+I49</f>
        <v>1712.694</v>
      </c>
      <c r="J45" s="98">
        <f>I45-H45+2</f>
        <v>224.59400000000005</v>
      </c>
      <c r="K45" s="94">
        <f>0</f>
        <v>0</v>
      </c>
      <c r="L45" s="94">
        <v>0</v>
      </c>
    </row>
    <row r="46" spans="1:12" ht="30.75">
      <c r="A46" s="45"/>
      <c r="B46" s="31" t="s">
        <v>76</v>
      </c>
      <c r="C46" s="10" t="s">
        <v>4</v>
      </c>
      <c r="D46" s="10" t="s">
        <v>20</v>
      </c>
      <c r="E46" s="11" t="s">
        <v>107</v>
      </c>
      <c r="F46" s="10"/>
      <c r="G46" s="50">
        <f>G47</f>
        <v>1306.6</v>
      </c>
      <c r="H46" s="50">
        <f>H47</f>
        <v>1306.6</v>
      </c>
      <c r="I46" s="114">
        <f>I47+I48</f>
        <v>1529.194</v>
      </c>
      <c r="J46" s="98">
        <f>I46-H46+2</f>
        <v>224.59400000000005</v>
      </c>
      <c r="K46" s="94">
        <f>0</f>
        <v>0</v>
      </c>
      <c r="L46" s="94">
        <v>0</v>
      </c>
    </row>
    <row r="47" spans="1:12" ht="30.75">
      <c r="A47" s="45"/>
      <c r="B47" s="31" t="s">
        <v>205</v>
      </c>
      <c r="C47" s="10" t="s">
        <v>4</v>
      </c>
      <c r="D47" s="10" t="s">
        <v>20</v>
      </c>
      <c r="E47" s="11" t="s">
        <v>108</v>
      </c>
      <c r="F47" s="10" t="s">
        <v>14</v>
      </c>
      <c r="G47" s="50">
        <v>1306.6</v>
      </c>
      <c r="H47" s="50">
        <v>1306.6</v>
      </c>
      <c r="I47" s="114">
        <f>1306.6-0.11352+222.594</f>
        <v>1529.0804799999999</v>
      </c>
      <c r="J47" s="98">
        <f>I47-H47</f>
        <v>222.48047999999994</v>
      </c>
      <c r="K47" s="94">
        <f>0</f>
        <v>0</v>
      </c>
      <c r="L47" s="94">
        <v>0</v>
      </c>
    </row>
    <row r="48" spans="1:12" ht="30.75">
      <c r="A48" s="45"/>
      <c r="B48" s="31" t="s">
        <v>304</v>
      </c>
      <c r="C48" s="10" t="s">
        <v>4</v>
      </c>
      <c r="D48" s="10" t="s">
        <v>20</v>
      </c>
      <c r="E48" s="11" t="s">
        <v>108</v>
      </c>
      <c r="F48" s="10" t="s">
        <v>15</v>
      </c>
      <c r="G48" s="50">
        <v>0</v>
      </c>
      <c r="H48" s="50">
        <v>0</v>
      </c>
      <c r="I48" s="114">
        <f>0.11352</f>
        <v>0.11352</v>
      </c>
      <c r="J48" s="121">
        <f>I48-H48+2</f>
        <v>2.11352</v>
      </c>
      <c r="K48" s="94">
        <f>0</f>
        <v>0</v>
      </c>
      <c r="L48" s="94">
        <v>0</v>
      </c>
    </row>
    <row r="49" spans="1:12" ht="30.75" customHeight="1" hidden="1">
      <c r="A49" s="45"/>
      <c r="B49" s="31" t="s">
        <v>104</v>
      </c>
      <c r="C49" s="10" t="s">
        <v>4</v>
      </c>
      <c r="D49" s="10" t="s">
        <v>20</v>
      </c>
      <c r="E49" s="11" t="s">
        <v>293</v>
      </c>
      <c r="F49" s="10"/>
      <c r="G49" s="50">
        <v>0</v>
      </c>
      <c r="H49" s="50">
        <f>H50</f>
        <v>183.5</v>
      </c>
      <c r="I49" s="108">
        <f>I50</f>
        <v>183.5</v>
      </c>
      <c r="J49" s="121">
        <f aca="true" t="shared" si="5" ref="J49:J70">I49-H49+2</f>
        <v>2</v>
      </c>
      <c r="K49" s="94">
        <f>0</f>
        <v>0</v>
      </c>
      <c r="L49" s="94">
        <v>0</v>
      </c>
    </row>
    <row r="50" spans="1:12" ht="46.5" customHeight="1" hidden="1">
      <c r="A50" s="45"/>
      <c r="B50" s="91" t="s">
        <v>292</v>
      </c>
      <c r="C50" s="10" t="s">
        <v>4</v>
      </c>
      <c r="D50" s="10" t="s">
        <v>20</v>
      </c>
      <c r="E50" s="18" t="s">
        <v>294</v>
      </c>
      <c r="F50" s="10" t="s">
        <v>15</v>
      </c>
      <c r="G50" s="50">
        <v>0</v>
      </c>
      <c r="H50" s="50">
        <f>183.5</f>
        <v>183.5</v>
      </c>
      <c r="I50" s="108">
        <f>183.5</f>
        <v>183.5</v>
      </c>
      <c r="J50" s="121">
        <f t="shared" si="5"/>
        <v>2</v>
      </c>
      <c r="K50" s="94">
        <f>0</f>
        <v>0</v>
      </c>
      <c r="L50" s="94">
        <v>0</v>
      </c>
    </row>
    <row r="51" spans="1:12" ht="15" customHeight="1" hidden="1">
      <c r="A51" s="45"/>
      <c r="B51" s="67" t="s">
        <v>21</v>
      </c>
      <c r="C51" s="15" t="s">
        <v>5</v>
      </c>
      <c r="D51" s="15"/>
      <c r="E51" s="11"/>
      <c r="F51" s="10"/>
      <c r="G51" s="52">
        <f aca="true" t="shared" si="6" ref="G51:I52">G52</f>
        <v>607.5999999999999</v>
      </c>
      <c r="H51" s="52">
        <f t="shared" si="6"/>
        <v>607.5999999999999</v>
      </c>
      <c r="I51" s="110">
        <f t="shared" si="6"/>
        <v>607.5999999999999</v>
      </c>
      <c r="J51" s="121">
        <f t="shared" si="5"/>
        <v>2</v>
      </c>
      <c r="K51" s="94">
        <f>0</f>
        <v>0</v>
      </c>
      <c r="L51" s="94">
        <v>0</v>
      </c>
    </row>
    <row r="52" spans="1:12" ht="17.25" customHeight="1" hidden="1">
      <c r="A52" s="45"/>
      <c r="B52" s="67" t="s">
        <v>22</v>
      </c>
      <c r="C52" s="15" t="s">
        <v>5</v>
      </c>
      <c r="D52" s="15" t="s">
        <v>9</v>
      </c>
      <c r="E52" s="21"/>
      <c r="F52" s="15"/>
      <c r="G52" s="52">
        <f t="shared" si="6"/>
        <v>607.5999999999999</v>
      </c>
      <c r="H52" s="52">
        <f t="shared" si="6"/>
        <v>607.5999999999999</v>
      </c>
      <c r="I52" s="110">
        <f t="shared" si="6"/>
        <v>607.5999999999999</v>
      </c>
      <c r="J52" s="121">
        <f t="shared" si="5"/>
        <v>2</v>
      </c>
      <c r="K52" s="94">
        <f>0</f>
        <v>0</v>
      </c>
      <c r="L52" s="94">
        <v>0</v>
      </c>
    </row>
    <row r="53" spans="1:12" ht="15" customHeight="1" hidden="1">
      <c r="A53" s="45"/>
      <c r="B53" s="14" t="s">
        <v>53</v>
      </c>
      <c r="C53" s="10" t="s">
        <v>5</v>
      </c>
      <c r="D53" s="10" t="s">
        <v>9</v>
      </c>
      <c r="E53" s="11" t="s">
        <v>11</v>
      </c>
      <c r="F53" s="10"/>
      <c r="G53" s="49">
        <f>G55+G56</f>
        <v>607.5999999999999</v>
      </c>
      <c r="H53" s="49">
        <f>H55+H56</f>
        <v>607.5999999999999</v>
      </c>
      <c r="I53" s="108">
        <f>I55+I56</f>
        <v>607.5999999999999</v>
      </c>
      <c r="J53" s="121">
        <f t="shared" si="5"/>
        <v>2</v>
      </c>
      <c r="K53" s="94">
        <f>0</f>
        <v>0</v>
      </c>
      <c r="L53" s="94">
        <v>0</v>
      </c>
    </row>
    <row r="54" spans="1:12" ht="15" customHeight="1" hidden="1">
      <c r="A54" s="45"/>
      <c r="B54" s="14" t="s">
        <v>114</v>
      </c>
      <c r="C54" s="10" t="s">
        <v>5</v>
      </c>
      <c r="D54" s="10" t="s">
        <v>9</v>
      </c>
      <c r="E54" s="11" t="s">
        <v>12</v>
      </c>
      <c r="F54" s="10"/>
      <c r="G54" s="49">
        <f>G55+G56</f>
        <v>607.5999999999999</v>
      </c>
      <c r="H54" s="49">
        <f>H55+H56</f>
        <v>607.5999999999999</v>
      </c>
      <c r="I54" s="108">
        <f>I55+I56</f>
        <v>607.5999999999999</v>
      </c>
      <c r="J54" s="121">
        <f t="shared" si="5"/>
        <v>2</v>
      </c>
      <c r="K54" s="94">
        <f>0</f>
        <v>0</v>
      </c>
      <c r="L54" s="94">
        <v>0</v>
      </c>
    </row>
    <row r="55" spans="1:12" ht="124.5" customHeight="1" hidden="1">
      <c r="A55" s="45"/>
      <c r="B55" s="38" t="s">
        <v>62</v>
      </c>
      <c r="C55" s="10" t="s">
        <v>5</v>
      </c>
      <c r="D55" s="10" t="s">
        <v>9</v>
      </c>
      <c r="E55" s="11" t="s">
        <v>23</v>
      </c>
      <c r="F55" s="10" t="s">
        <v>8</v>
      </c>
      <c r="G55" s="50">
        <v>553.31</v>
      </c>
      <c r="H55" s="50">
        <v>553.31</v>
      </c>
      <c r="I55" s="108">
        <v>553.31</v>
      </c>
      <c r="J55" s="121">
        <f t="shared" si="5"/>
        <v>2</v>
      </c>
      <c r="K55" s="94">
        <f>0</f>
        <v>0</v>
      </c>
      <c r="L55" s="94">
        <v>0</v>
      </c>
    </row>
    <row r="56" spans="1:12" ht="66" customHeight="1" hidden="1">
      <c r="A56" s="45"/>
      <c r="B56" s="38" t="s">
        <v>208</v>
      </c>
      <c r="C56" s="10" t="s">
        <v>5</v>
      </c>
      <c r="D56" s="10" t="s">
        <v>9</v>
      </c>
      <c r="E56" s="11" t="s">
        <v>23</v>
      </c>
      <c r="F56" s="10" t="s">
        <v>14</v>
      </c>
      <c r="G56" s="50">
        <v>54.29</v>
      </c>
      <c r="H56" s="50">
        <v>54.29</v>
      </c>
      <c r="I56" s="108">
        <v>54.29</v>
      </c>
      <c r="J56" s="121">
        <f t="shared" si="5"/>
        <v>2</v>
      </c>
      <c r="K56" s="94">
        <f>0</f>
        <v>0</v>
      </c>
      <c r="L56" s="94">
        <v>0</v>
      </c>
    </row>
    <row r="57" spans="1:12" ht="30.75" customHeight="1" hidden="1">
      <c r="A57" s="45"/>
      <c r="B57" s="67" t="s">
        <v>24</v>
      </c>
      <c r="C57" s="15" t="s">
        <v>9</v>
      </c>
      <c r="D57" s="15"/>
      <c r="E57" s="21"/>
      <c r="F57" s="15"/>
      <c r="G57" s="52">
        <f>G58+G65</f>
        <v>764.03</v>
      </c>
      <c r="H57" s="52">
        <f>H58+H65</f>
        <v>764.03</v>
      </c>
      <c r="I57" s="110">
        <f>I58+I65</f>
        <v>764.03</v>
      </c>
      <c r="J57" s="121">
        <f t="shared" si="5"/>
        <v>2</v>
      </c>
      <c r="K57" s="94">
        <f>0</f>
        <v>0</v>
      </c>
      <c r="L57" s="94">
        <v>0</v>
      </c>
    </row>
    <row r="58" spans="1:12" ht="46.5" customHeight="1" hidden="1">
      <c r="A58" s="45"/>
      <c r="B58" s="67" t="s">
        <v>26</v>
      </c>
      <c r="C58" s="15" t="s">
        <v>9</v>
      </c>
      <c r="D58" s="15" t="s">
        <v>25</v>
      </c>
      <c r="E58" s="21"/>
      <c r="F58" s="15"/>
      <c r="G58" s="52">
        <f>G59+G62</f>
        <v>762.03</v>
      </c>
      <c r="H58" s="52">
        <f>H59+H62</f>
        <v>762.03</v>
      </c>
      <c r="I58" s="110">
        <f>I59+I62</f>
        <v>762.03</v>
      </c>
      <c r="J58" s="121">
        <f t="shared" si="5"/>
        <v>2</v>
      </c>
      <c r="K58" s="94">
        <f>0</f>
        <v>0</v>
      </c>
      <c r="L58" s="94">
        <v>0</v>
      </c>
    </row>
    <row r="59" spans="1:12" ht="66.75" customHeight="1" hidden="1">
      <c r="A59" s="45"/>
      <c r="B59" s="14" t="s">
        <v>254</v>
      </c>
      <c r="C59" s="10" t="s">
        <v>9</v>
      </c>
      <c r="D59" s="10" t="s">
        <v>25</v>
      </c>
      <c r="E59" s="11" t="s">
        <v>10</v>
      </c>
      <c r="F59" s="10"/>
      <c r="G59" s="49">
        <f>G61</f>
        <v>10</v>
      </c>
      <c r="H59" s="49">
        <f>H61</f>
        <v>10</v>
      </c>
      <c r="I59" s="108">
        <f>I61</f>
        <v>10</v>
      </c>
      <c r="J59" s="121">
        <f t="shared" si="5"/>
        <v>2</v>
      </c>
      <c r="K59" s="94">
        <f>0</f>
        <v>0</v>
      </c>
      <c r="L59" s="94">
        <v>0</v>
      </c>
    </row>
    <row r="60" spans="1:12" ht="36.75" customHeight="1" hidden="1">
      <c r="A60" s="45"/>
      <c r="B60" s="14" t="s">
        <v>65</v>
      </c>
      <c r="C60" s="10" t="s">
        <v>9</v>
      </c>
      <c r="D60" s="10" t="s">
        <v>25</v>
      </c>
      <c r="E60" s="11" t="s">
        <v>109</v>
      </c>
      <c r="F60" s="10"/>
      <c r="G60" s="49">
        <f>G61</f>
        <v>10</v>
      </c>
      <c r="H60" s="49">
        <f>H61</f>
        <v>10</v>
      </c>
      <c r="I60" s="108">
        <f>I61</f>
        <v>10</v>
      </c>
      <c r="J60" s="121">
        <f t="shared" si="5"/>
        <v>2</v>
      </c>
      <c r="K60" s="94">
        <f>0</f>
        <v>0</v>
      </c>
      <c r="L60" s="94">
        <v>0</v>
      </c>
    </row>
    <row r="61" spans="1:12" ht="36" customHeight="1" hidden="1">
      <c r="A61" s="45"/>
      <c r="B61" s="16" t="s">
        <v>209</v>
      </c>
      <c r="C61" s="10" t="s">
        <v>9</v>
      </c>
      <c r="D61" s="10" t="s">
        <v>25</v>
      </c>
      <c r="E61" s="11" t="s">
        <v>110</v>
      </c>
      <c r="F61" s="10" t="s">
        <v>14</v>
      </c>
      <c r="G61" s="49">
        <v>10</v>
      </c>
      <c r="H61" s="49">
        <v>10</v>
      </c>
      <c r="I61" s="108">
        <v>10</v>
      </c>
      <c r="J61" s="121">
        <f t="shared" si="5"/>
        <v>2</v>
      </c>
      <c r="K61" s="94">
        <f>0</f>
        <v>0</v>
      </c>
      <c r="L61" s="94">
        <v>0</v>
      </c>
    </row>
    <row r="62" spans="1:12" ht="15" customHeight="1" hidden="1">
      <c r="A62" s="45"/>
      <c r="B62" s="14" t="s">
        <v>61</v>
      </c>
      <c r="C62" s="10" t="s">
        <v>9</v>
      </c>
      <c r="D62" s="10" t="s">
        <v>25</v>
      </c>
      <c r="E62" s="11" t="s">
        <v>6</v>
      </c>
      <c r="F62" s="10"/>
      <c r="G62" s="49">
        <f aca="true" t="shared" si="7" ref="G62:I63">G63</f>
        <v>752.03</v>
      </c>
      <c r="H62" s="49">
        <f t="shared" si="7"/>
        <v>752.03</v>
      </c>
      <c r="I62" s="108">
        <f t="shared" si="7"/>
        <v>752.03</v>
      </c>
      <c r="J62" s="121">
        <f t="shared" si="5"/>
        <v>2</v>
      </c>
      <c r="K62" s="94">
        <f>0</f>
        <v>0</v>
      </c>
      <c r="L62" s="94">
        <v>0</v>
      </c>
    </row>
    <row r="63" spans="1:12" ht="15" customHeight="1" hidden="1">
      <c r="A63" s="45"/>
      <c r="B63" s="14" t="s">
        <v>114</v>
      </c>
      <c r="C63" s="10" t="s">
        <v>9</v>
      </c>
      <c r="D63" s="10" t="s">
        <v>25</v>
      </c>
      <c r="E63" s="11" t="s">
        <v>12</v>
      </c>
      <c r="F63" s="10"/>
      <c r="G63" s="49">
        <f t="shared" si="7"/>
        <v>752.03</v>
      </c>
      <c r="H63" s="49">
        <f t="shared" si="7"/>
        <v>752.03</v>
      </c>
      <c r="I63" s="108">
        <f t="shared" si="7"/>
        <v>752.03</v>
      </c>
      <c r="J63" s="121">
        <f t="shared" si="5"/>
        <v>2</v>
      </c>
      <c r="K63" s="94">
        <f>0</f>
        <v>0</v>
      </c>
      <c r="L63" s="94">
        <v>0</v>
      </c>
    </row>
    <row r="64" spans="1:12" ht="62.25" customHeight="1" hidden="1">
      <c r="A64" s="45"/>
      <c r="B64" s="16" t="s">
        <v>63</v>
      </c>
      <c r="C64" s="10" t="s">
        <v>9</v>
      </c>
      <c r="D64" s="10" t="s">
        <v>25</v>
      </c>
      <c r="E64" s="11" t="s">
        <v>89</v>
      </c>
      <c r="F64" s="33" t="s">
        <v>45</v>
      </c>
      <c r="G64" s="50">
        <v>752.03</v>
      </c>
      <c r="H64" s="50">
        <v>752.03</v>
      </c>
      <c r="I64" s="108">
        <v>752.03</v>
      </c>
      <c r="J64" s="121">
        <f t="shared" si="5"/>
        <v>2</v>
      </c>
      <c r="K64" s="94">
        <f>0</f>
        <v>0</v>
      </c>
      <c r="L64" s="94">
        <v>0</v>
      </c>
    </row>
    <row r="65" spans="1:12" ht="51" customHeight="1" hidden="1">
      <c r="A65" s="45"/>
      <c r="B65" s="69" t="s">
        <v>50</v>
      </c>
      <c r="C65" s="15" t="s">
        <v>9</v>
      </c>
      <c r="D65" s="15" t="s">
        <v>51</v>
      </c>
      <c r="E65" s="21"/>
      <c r="F65" s="15"/>
      <c r="G65" s="52">
        <f>G66</f>
        <v>2</v>
      </c>
      <c r="H65" s="52">
        <f>H66</f>
        <v>2</v>
      </c>
      <c r="I65" s="110">
        <f>I66</f>
        <v>2</v>
      </c>
      <c r="J65" s="121">
        <f t="shared" si="5"/>
        <v>2</v>
      </c>
      <c r="K65" s="94">
        <f>0</f>
        <v>0</v>
      </c>
      <c r="L65" s="94">
        <v>0</v>
      </c>
    </row>
    <row r="66" spans="1:12" ht="69" customHeight="1" hidden="1">
      <c r="A66" s="45"/>
      <c r="B66" s="22" t="s">
        <v>255</v>
      </c>
      <c r="C66" s="19" t="s">
        <v>9</v>
      </c>
      <c r="D66" s="19" t="s">
        <v>51</v>
      </c>
      <c r="E66" s="22" t="s">
        <v>120</v>
      </c>
      <c r="F66" s="10"/>
      <c r="G66" s="56">
        <f>G68</f>
        <v>2</v>
      </c>
      <c r="H66" s="56">
        <f>H68</f>
        <v>2</v>
      </c>
      <c r="I66" s="115">
        <f>I68</f>
        <v>2</v>
      </c>
      <c r="J66" s="121">
        <f t="shared" si="5"/>
        <v>2</v>
      </c>
      <c r="K66" s="94">
        <f>0</f>
        <v>0</v>
      </c>
      <c r="L66" s="94">
        <v>0</v>
      </c>
    </row>
    <row r="67" spans="1:12" ht="45.75" customHeight="1" hidden="1">
      <c r="A67" s="45"/>
      <c r="B67" s="70" t="s">
        <v>112</v>
      </c>
      <c r="C67" s="19" t="s">
        <v>9</v>
      </c>
      <c r="D67" s="19" t="s">
        <v>51</v>
      </c>
      <c r="E67" s="22" t="s">
        <v>111</v>
      </c>
      <c r="F67" s="10"/>
      <c r="G67" s="49">
        <f>G68</f>
        <v>2</v>
      </c>
      <c r="H67" s="49">
        <f>H68</f>
        <v>2</v>
      </c>
      <c r="I67" s="108">
        <f>I68</f>
        <v>2</v>
      </c>
      <c r="J67" s="121">
        <f t="shared" si="5"/>
        <v>2</v>
      </c>
      <c r="K67" s="94">
        <f>0</f>
        <v>0</v>
      </c>
      <c r="L67" s="94">
        <v>0</v>
      </c>
    </row>
    <row r="68" spans="1:12" ht="30.75" customHeight="1" hidden="1">
      <c r="A68" s="45"/>
      <c r="B68" s="22" t="s">
        <v>205</v>
      </c>
      <c r="C68" s="19" t="s">
        <v>9</v>
      </c>
      <c r="D68" s="19" t="s">
        <v>51</v>
      </c>
      <c r="E68" s="22" t="s">
        <v>113</v>
      </c>
      <c r="F68" s="20" t="s">
        <v>14</v>
      </c>
      <c r="G68" s="56">
        <v>2</v>
      </c>
      <c r="H68" s="56">
        <v>2</v>
      </c>
      <c r="I68" s="115">
        <v>2</v>
      </c>
      <c r="J68" s="121">
        <f t="shared" si="5"/>
        <v>2</v>
      </c>
      <c r="K68" s="94">
        <f>0</f>
        <v>0</v>
      </c>
      <c r="L68" s="94">
        <v>0</v>
      </c>
    </row>
    <row r="69" spans="1:12" ht="20.25" customHeight="1">
      <c r="A69" s="45"/>
      <c r="B69" s="80" t="s">
        <v>53</v>
      </c>
      <c r="C69" s="123" t="s">
        <v>4</v>
      </c>
      <c r="D69" s="123" t="s">
        <v>20</v>
      </c>
      <c r="E69" s="36" t="s">
        <v>6</v>
      </c>
      <c r="F69" s="124"/>
      <c r="G69" s="56"/>
      <c r="H69" s="56"/>
      <c r="I69" s="122">
        <f>I70</f>
        <v>26.375</v>
      </c>
      <c r="J69" s="121">
        <f>I69-H69+2</f>
        <v>28.375</v>
      </c>
      <c r="K69" s="94">
        <f>0</f>
        <v>0</v>
      </c>
      <c r="L69" s="94">
        <v>0</v>
      </c>
    </row>
    <row r="70" spans="1:12" ht="24.75" customHeight="1">
      <c r="A70" s="45"/>
      <c r="B70" s="80" t="s">
        <v>160</v>
      </c>
      <c r="C70" s="123" t="s">
        <v>4</v>
      </c>
      <c r="D70" s="123" t="s">
        <v>20</v>
      </c>
      <c r="E70" s="36" t="s">
        <v>12</v>
      </c>
      <c r="F70" s="124"/>
      <c r="G70" s="56"/>
      <c r="H70" s="56"/>
      <c r="I70" s="122">
        <f>I71</f>
        <v>26.375</v>
      </c>
      <c r="J70" s="121">
        <f t="shared" si="5"/>
        <v>28.375</v>
      </c>
      <c r="K70" s="94">
        <f>0</f>
        <v>0</v>
      </c>
      <c r="L70" s="94">
        <v>0</v>
      </c>
    </row>
    <row r="71" spans="1:12" ht="30.75" customHeight="1">
      <c r="A71" s="45"/>
      <c r="B71" s="17" t="s">
        <v>321</v>
      </c>
      <c r="C71" s="35" t="s">
        <v>4</v>
      </c>
      <c r="D71" s="35" t="s">
        <v>20</v>
      </c>
      <c r="E71" s="127" t="s">
        <v>320</v>
      </c>
      <c r="F71" s="35" t="s">
        <v>15</v>
      </c>
      <c r="G71" s="56"/>
      <c r="H71" s="56"/>
      <c r="I71" s="126">
        <f>26.375</f>
        <v>26.375</v>
      </c>
      <c r="J71" s="125">
        <f>I71-H71</f>
        <v>26.375</v>
      </c>
      <c r="K71" s="94">
        <f>0</f>
        <v>0</v>
      </c>
      <c r="L71" s="94">
        <v>0</v>
      </c>
    </row>
    <row r="72" spans="1:12" ht="15">
      <c r="A72" s="45"/>
      <c r="B72" s="69" t="s">
        <v>49</v>
      </c>
      <c r="C72" s="15" t="s">
        <v>10</v>
      </c>
      <c r="D72" s="15"/>
      <c r="E72" s="21"/>
      <c r="F72" s="15"/>
      <c r="G72" s="52">
        <f>G73+G77+G81+G95</f>
        <v>8183.3</v>
      </c>
      <c r="H72" s="52">
        <f>H73+H77+H81+H95</f>
        <v>15467.2</v>
      </c>
      <c r="I72" s="116">
        <f>I73+I77+I81+I95</f>
        <v>36376.458320000005</v>
      </c>
      <c r="J72" s="98">
        <f aca="true" t="shared" si="8" ref="J72:J83">I72-H72</f>
        <v>20909.258320000004</v>
      </c>
      <c r="K72" s="94">
        <f>0</f>
        <v>0</v>
      </c>
      <c r="L72" s="94">
        <v>0</v>
      </c>
    </row>
    <row r="73" spans="1:12" ht="15" customHeight="1" hidden="1">
      <c r="A73" s="45"/>
      <c r="B73" s="76" t="s">
        <v>77</v>
      </c>
      <c r="C73" s="15" t="s">
        <v>10</v>
      </c>
      <c r="D73" s="15" t="s">
        <v>4</v>
      </c>
      <c r="E73" s="21"/>
      <c r="F73" s="15"/>
      <c r="G73" s="54">
        <f aca="true" t="shared" si="9" ref="G73:I75">G74</f>
        <v>750</v>
      </c>
      <c r="H73" s="54">
        <f t="shared" si="9"/>
        <v>750</v>
      </c>
      <c r="I73" s="110">
        <f t="shared" si="9"/>
        <v>750</v>
      </c>
      <c r="J73" s="94">
        <f t="shared" si="8"/>
        <v>0</v>
      </c>
      <c r="K73" s="94">
        <f>0</f>
        <v>0</v>
      </c>
      <c r="L73" s="94">
        <v>0</v>
      </c>
    </row>
    <row r="74" spans="1:12" ht="15" customHeight="1" hidden="1">
      <c r="A74" s="45"/>
      <c r="B74" s="16" t="s">
        <v>53</v>
      </c>
      <c r="C74" s="10" t="s">
        <v>10</v>
      </c>
      <c r="D74" s="10" t="s">
        <v>4</v>
      </c>
      <c r="E74" s="11" t="s">
        <v>6</v>
      </c>
      <c r="F74" s="15"/>
      <c r="G74" s="50">
        <f t="shared" si="9"/>
        <v>750</v>
      </c>
      <c r="H74" s="50">
        <f t="shared" si="9"/>
        <v>750</v>
      </c>
      <c r="I74" s="108">
        <f t="shared" si="9"/>
        <v>750</v>
      </c>
      <c r="J74" s="94">
        <f t="shared" si="8"/>
        <v>0</v>
      </c>
      <c r="K74" s="94">
        <f>0</f>
        <v>0</v>
      </c>
      <c r="L74" s="94">
        <v>0</v>
      </c>
    </row>
    <row r="75" spans="1:12" ht="15" customHeight="1" hidden="1">
      <c r="A75" s="45"/>
      <c r="B75" s="14" t="s">
        <v>114</v>
      </c>
      <c r="C75" s="10" t="s">
        <v>10</v>
      </c>
      <c r="D75" s="10" t="s">
        <v>4</v>
      </c>
      <c r="E75" s="11" t="s">
        <v>12</v>
      </c>
      <c r="F75" s="15"/>
      <c r="G75" s="50">
        <f t="shared" si="9"/>
        <v>750</v>
      </c>
      <c r="H75" s="50">
        <f t="shared" si="9"/>
        <v>750</v>
      </c>
      <c r="I75" s="108">
        <f t="shared" si="9"/>
        <v>750</v>
      </c>
      <c r="J75" s="94">
        <f t="shared" si="8"/>
        <v>0</v>
      </c>
      <c r="K75" s="94">
        <f>0</f>
        <v>0</v>
      </c>
      <c r="L75" s="94">
        <v>0</v>
      </c>
    </row>
    <row r="76" spans="1:12" ht="46.5" customHeight="1" hidden="1">
      <c r="A76" s="45"/>
      <c r="B76" s="22" t="s">
        <v>200</v>
      </c>
      <c r="C76" s="10" t="s">
        <v>10</v>
      </c>
      <c r="D76" s="10" t="s">
        <v>4</v>
      </c>
      <c r="E76" s="11" t="s">
        <v>115</v>
      </c>
      <c r="F76" s="23" t="s">
        <v>15</v>
      </c>
      <c r="G76" s="50">
        <f>1000-250</f>
        <v>750</v>
      </c>
      <c r="H76" s="50">
        <f>1000-250</f>
        <v>750</v>
      </c>
      <c r="I76" s="108">
        <f>1000-250-750+750</f>
        <v>750</v>
      </c>
      <c r="J76" s="99">
        <f t="shared" si="8"/>
        <v>0</v>
      </c>
      <c r="K76" s="94">
        <f>0</f>
        <v>0</v>
      </c>
      <c r="L76" s="94">
        <v>0</v>
      </c>
    </row>
    <row r="77" spans="1:12" ht="15" customHeight="1" hidden="1">
      <c r="A77" s="45"/>
      <c r="B77" s="69" t="s">
        <v>52</v>
      </c>
      <c r="C77" s="15" t="s">
        <v>10</v>
      </c>
      <c r="D77" s="15" t="s">
        <v>32</v>
      </c>
      <c r="E77" s="21"/>
      <c r="F77" s="15"/>
      <c r="G77" s="52">
        <f>G78</f>
        <v>50</v>
      </c>
      <c r="H77" s="52">
        <f>H78</f>
        <v>150</v>
      </c>
      <c r="I77" s="110">
        <f>I78</f>
        <v>150</v>
      </c>
      <c r="J77" s="94">
        <f t="shared" si="8"/>
        <v>0</v>
      </c>
      <c r="K77" s="94">
        <f>0</f>
        <v>0</v>
      </c>
      <c r="L77" s="94">
        <v>0</v>
      </c>
    </row>
    <row r="78" spans="1:12" ht="62.25" customHeight="1" hidden="1">
      <c r="A78" s="45"/>
      <c r="B78" s="14" t="s">
        <v>256</v>
      </c>
      <c r="C78" s="10" t="s">
        <v>10</v>
      </c>
      <c r="D78" s="10" t="s">
        <v>32</v>
      </c>
      <c r="E78" s="11" t="s">
        <v>119</v>
      </c>
      <c r="F78" s="10"/>
      <c r="G78" s="49">
        <f>G80</f>
        <v>50</v>
      </c>
      <c r="H78" s="49">
        <f>H80</f>
        <v>150</v>
      </c>
      <c r="I78" s="108">
        <f>I80</f>
        <v>150</v>
      </c>
      <c r="J78" s="94">
        <f t="shared" si="8"/>
        <v>0</v>
      </c>
      <c r="K78" s="94">
        <f>0</f>
        <v>0</v>
      </c>
      <c r="L78" s="94">
        <v>0</v>
      </c>
    </row>
    <row r="79" spans="1:12" ht="30.75" customHeight="1" hidden="1">
      <c r="A79" s="45"/>
      <c r="B79" s="14" t="s">
        <v>87</v>
      </c>
      <c r="C79" s="10" t="s">
        <v>10</v>
      </c>
      <c r="D79" s="10" t="s">
        <v>32</v>
      </c>
      <c r="E79" s="11" t="s">
        <v>116</v>
      </c>
      <c r="F79" s="10"/>
      <c r="G79" s="49">
        <f>G80</f>
        <v>50</v>
      </c>
      <c r="H79" s="49">
        <f>H80</f>
        <v>150</v>
      </c>
      <c r="I79" s="108">
        <f>I80</f>
        <v>150</v>
      </c>
      <c r="J79" s="94">
        <f t="shared" si="8"/>
        <v>0</v>
      </c>
      <c r="K79" s="94">
        <f>0</f>
        <v>0</v>
      </c>
      <c r="L79" s="94">
        <v>0</v>
      </c>
    </row>
    <row r="80" spans="1:12" ht="46.5" customHeight="1" hidden="1">
      <c r="A80" s="45"/>
      <c r="B80" s="14" t="s">
        <v>210</v>
      </c>
      <c r="C80" s="10" t="s">
        <v>10</v>
      </c>
      <c r="D80" s="10" t="s">
        <v>32</v>
      </c>
      <c r="E80" s="11" t="s">
        <v>117</v>
      </c>
      <c r="F80" s="10" t="s">
        <v>14</v>
      </c>
      <c r="G80" s="49">
        <v>50</v>
      </c>
      <c r="H80" s="49">
        <f>50+100</f>
        <v>150</v>
      </c>
      <c r="I80" s="108">
        <f>50+100</f>
        <v>150</v>
      </c>
      <c r="J80" s="94">
        <f t="shared" si="8"/>
        <v>0</v>
      </c>
      <c r="K80" s="94">
        <f>0</f>
        <v>0</v>
      </c>
      <c r="L80" s="94">
        <v>0</v>
      </c>
    </row>
    <row r="81" spans="1:12" ht="15">
      <c r="A81" s="45"/>
      <c r="B81" s="67" t="s">
        <v>27</v>
      </c>
      <c r="C81" s="15" t="s">
        <v>10</v>
      </c>
      <c r="D81" s="15" t="s">
        <v>25</v>
      </c>
      <c r="E81" s="21"/>
      <c r="F81" s="15"/>
      <c r="G81" s="54">
        <f>G82+G92</f>
        <v>5257.5</v>
      </c>
      <c r="H81" s="54">
        <f>H82+H92</f>
        <v>12441.4</v>
      </c>
      <c r="I81" s="116">
        <f>I82+I92</f>
        <v>33350.65832</v>
      </c>
      <c r="J81" s="98">
        <f t="shared" si="8"/>
        <v>20909.25832</v>
      </c>
      <c r="K81" s="94">
        <f>0</f>
        <v>0</v>
      </c>
      <c r="L81" s="94">
        <v>0</v>
      </c>
    </row>
    <row r="82" spans="1:12" ht="47.25" customHeight="1">
      <c r="A82" s="45"/>
      <c r="B82" s="71" t="s">
        <v>271</v>
      </c>
      <c r="C82" s="10" t="s">
        <v>10</v>
      </c>
      <c r="D82" s="10" t="s">
        <v>25</v>
      </c>
      <c r="E82" s="11" t="s">
        <v>118</v>
      </c>
      <c r="F82" s="10"/>
      <c r="G82" s="50">
        <f>G83+G87+G90</f>
        <v>5257.5</v>
      </c>
      <c r="H82" s="50">
        <f>H83+H87+H90</f>
        <v>12441.4</v>
      </c>
      <c r="I82" s="114">
        <f>I83+I87+I90</f>
        <v>33350.65832</v>
      </c>
      <c r="J82" s="98">
        <f t="shared" si="8"/>
        <v>20909.25832</v>
      </c>
      <c r="K82" s="94">
        <f>0</f>
        <v>0</v>
      </c>
      <c r="L82" s="94">
        <v>0</v>
      </c>
    </row>
    <row r="83" spans="1:12" ht="47.25" customHeight="1">
      <c r="A83" s="45"/>
      <c r="B83" s="60" t="s">
        <v>121</v>
      </c>
      <c r="C83" s="10" t="s">
        <v>10</v>
      </c>
      <c r="D83" s="10" t="s">
        <v>25</v>
      </c>
      <c r="E83" s="11" t="s">
        <v>122</v>
      </c>
      <c r="F83" s="10"/>
      <c r="G83" s="50">
        <f>G84+G86</f>
        <v>1457.5</v>
      </c>
      <c r="H83" s="50">
        <f>H84+H86+H85</f>
        <v>8641.4</v>
      </c>
      <c r="I83" s="113">
        <f>I84+I86+I85</f>
        <v>29072.132</v>
      </c>
      <c r="J83" s="128">
        <f t="shared" si="8"/>
        <v>20430.732000000004</v>
      </c>
      <c r="K83" s="94">
        <f>0</f>
        <v>0</v>
      </c>
      <c r="L83" s="94">
        <v>0</v>
      </c>
    </row>
    <row r="84" spans="1:12" ht="66.75" customHeight="1" hidden="1">
      <c r="A84" s="45"/>
      <c r="B84" s="65" t="s">
        <v>214</v>
      </c>
      <c r="C84" s="35" t="s">
        <v>10</v>
      </c>
      <c r="D84" s="35" t="s">
        <v>25</v>
      </c>
      <c r="E84" s="11" t="s">
        <v>123</v>
      </c>
      <c r="F84" s="10" t="s">
        <v>14</v>
      </c>
      <c r="G84" s="50">
        <v>457.5</v>
      </c>
      <c r="H84" s="50">
        <v>457.5</v>
      </c>
      <c r="I84" s="108">
        <v>457.5</v>
      </c>
      <c r="J84" s="94">
        <f aca="true" t="shared" si="10" ref="J84:J115">I84-H84</f>
        <v>0</v>
      </c>
      <c r="K84" s="94">
        <f>0</f>
        <v>0</v>
      </c>
      <c r="L84" s="94">
        <v>0</v>
      </c>
    </row>
    <row r="85" spans="1:12" ht="63" customHeight="1">
      <c r="A85" s="45"/>
      <c r="B85" s="65" t="s">
        <v>211</v>
      </c>
      <c r="C85" s="35" t="s">
        <v>10</v>
      </c>
      <c r="D85" s="35" t="s">
        <v>25</v>
      </c>
      <c r="E85" s="11" t="s">
        <v>289</v>
      </c>
      <c r="F85" s="10" t="s">
        <v>14</v>
      </c>
      <c r="G85" s="50">
        <v>0</v>
      </c>
      <c r="H85" s="58">
        <v>7183.9</v>
      </c>
      <c r="I85" s="111">
        <f>7183.9+20000</f>
        <v>27183.9</v>
      </c>
      <c r="J85" s="94">
        <f t="shared" si="10"/>
        <v>20000</v>
      </c>
      <c r="K85" s="94">
        <f>0</f>
        <v>0</v>
      </c>
      <c r="L85" s="94">
        <v>0</v>
      </c>
    </row>
    <row r="86" spans="1:12" ht="68.25" customHeight="1">
      <c r="A86" s="45"/>
      <c r="B86" s="65" t="s">
        <v>290</v>
      </c>
      <c r="C86" s="10" t="s">
        <v>10</v>
      </c>
      <c r="D86" s="10" t="s">
        <v>25</v>
      </c>
      <c r="E86" s="11" t="s">
        <v>124</v>
      </c>
      <c r="F86" s="10" t="s">
        <v>14</v>
      </c>
      <c r="G86" s="50">
        <v>1000</v>
      </c>
      <c r="H86" s="50">
        <v>1000</v>
      </c>
      <c r="I86" s="114">
        <f>1000+430.732</f>
        <v>1430.732</v>
      </c>
      <c r="J86" s="98">
        <f t="shared" si="10"/>
        <v>430.73199999999997</v>
      </c>
      <c r="K86" s="94">
        <f>0</f>
        <v>0</v>
      </c>
      <c r="L86" s="94">
        <v>0</v>
      </c>
    </row>
    <row r="87" spans="1:12" ht="48" customHeight="1">
      <c r="A87" s="45"/>
      <c r="B87" s="60" t="s">
        <v>125</v>
      </c>
      <c r="C87" s="35" t="s">
        <v>10</v>
      </c>
      <c r="D87" s="35" t="s">
        <v>25</v>
      </c>
      <c r="E87" s="11" t="s">
        <v>126</v>
      </c>
      <c r="F87" s="10"/>
      <c r="G87" s="50">
        <f>G88</f>
        <v>3600</v>
      </c>
      <c r="H87" s="50">
        <f>H88</f>
        <v>3600</v>
      </c>
      <c r="I87" s="114">
        <f>I88+I89</f>
        <v>4078.52632</v>
      </c>
      <c r="J87" s="98">
        <f t="shared" si="10"/>
        <v>478.52631999999994</v>
      </c>
      <c r="K87" s="94">
        <f>0</f>
        <v>0</v>
      </c>
      <c r="L87" s="94">
        <v>0</v>
      </c>
    </row>
    <row r="88" spans="1:12" ht="65.25" customHeight="1">
      <c r="A88" s="45"/>
      <c r="B88" s="65" t="s">
        <v>212</v>
      </c>
      <c r="C88" s="35" t="s">
        <v>10</v>
      </c>
      <c r="D88" s="35" t="s">
        <v>25</v>
      </c>
      <c r="E88" s="11" t="s">
        <v>127</v>
      </c>
      <c r="F88" s="10" t="s">
        <v>14</v>
      </c>
      <c r="G88" s="50">
        <f>3300+300</f>
        <v>3600</v>
      </c>
      <c r="H88" s="50">
        <f>3300+300</f>
        <v>3600</v>
      </c>
      <c r="I88" s="114">
        <f>3300+300+450.52632-28+28</f>
        <v>4050.52632</v>
      </c>
      <c r="J88" s="98">
        <f t="shared" si="10"/>
        <v>450.52631999999994</v>
      </c>
      <c r="K88" s="94">
        <f>0</f>
        <v>0</v>
      </c>
      <c r="L88" s="94">
        <v>0</v>
      </c>
    </row>
    <row r="89" spans="1:12" ht="65.25" customHeight="1">
      <c r="A89" s="45"/>
      <c r="B89" s="65" t="s">
        <v>306</v>
      </c>
      <c r="C89" s="35" t="s">
        <v>10</v>
      </c>
      <c r="D89" s="35" t="s">
        <v>25</v>
      </c>
      <c r="E89" s="11" t="s">
        <v>127</v>
      </c>
      <c r="F89" s="10" t="s">
        <v>15</v>
      </c>
      <c r="G89" s="50">
        <v>0</v>
      </c>
      <c r="H89" s="50">
        <v>0</v>
      </c>
      <c r="I89" s="114">
        <f>0+28</f>
        <v>28</v>
      </c>
      <c r="J89" s="98">
        <f t="shared" si="10"/>
        <v>28</v>
      </c>
      <c r="K89" s="94">
        <f>0</f>
        <v>0</v>
      </c>
      <c r="L89" s="94">
        <v>0</v>
      </c>
    </row>
    <row r="90" spans="1:12" ht="30.75" customHeight="1" hidden="1">
      <c r="A90" s="45"/>
      <c r="B90" s="71" t="s">
        <v>64</v>
      </c>
      <c r="C90" s="35" t="s">
        <v>10</v>
      </c>
      <c r="D90" s="35" t="s">
        <v>25</v>
      </c>
      <c r="E90" s="11" t="s">
        <v>128</v>
      </c>
      <c r="F90" s="10"/>
      <c r="G90" s="50">
        <f>G91</f>
        <v>200</v>
      </c>
      <c r="H90" s="50">
        <f>H91</f>
        <v>200</v>
      </c>
      <c r="I90" s="108">
        <f>I91</f>
        <v>200</v>
      </c>
      <c r="J90" s="94">
        <f t="shared" si="10"/>
        <v>0</v>
      </c>
      <c r="K90" s="94">
        <f>0</f>
        <v>0</v>
      </c>
      <c r="L90" s="94">
        <v>0</v>
      </c>
    </row>
    <row r="91" spans="1:12" ht="46.5" customHeight="1" hidden="1">
      <c r="A91" s="45"/>
      <c r="B91" s="38" t="s">
        <v>213</v>
      </c>
      <c r="C91" s="35" t="s">
        <v>10</v>
      </c>
      <c r="D91" s="35" t="s">
        <v>25</v>
      </c>
      <c r="E91" s="11" t="s">
        <v>129</v>
      </c>
      <c r="F91" s="10" t="s">
        <v>14</v>
      </c>
      <c r="G91" s="50">
        <v>200</v>
      </c>
      <c r="H91" s="50">
        <v>200</v>
      </c>
      <c r="I91" s="108">
        <v>200</v>
      </c>
      <c r="J91" s="94">
        <f t="shared" si="10"/>
        <v>0</v>
      </c>
      <c r="K91" s="94">
        <f>0</f>
        <v>0</v>
      </c>
      <c r="L91" s="94">
        <v>0</v>
      </c>
    </row>
    <row r="92" spans="1:12" ht="15" customHeight="1" hidden="1">
      <c r="A92" s="45"/>
      <c r="B92" s="14" t="s">
        <v>56</v>
      </c>
      <c r="C92" s="10" t="s">
        <v>10</v>
      </c>
      <c r="D92" s="10" t="s">
        <v>25</v>
      </c>
      <c r="E92" s="11" t="s">
        <v>6</v>
      </c>
      <c r="F92" s="10"/>
      <c r="G92" s="49">
        <f aca="true" t="shared" si="11" ref="G92:I93">G93</f>
        <v>0</v>
      </c>
      <c r="H92" s="49">
        <f t="shared" si="11"/>
        <v>0</v>
      </c>
      <c r="I92" s="108">
        <f t="shared" si="11"/>
        <v>0</v>
      </c>
      <c r="J92" s="94">
        <f t="shared" si="10"/>
        <v>0</v>
      </c>
      <c r="K92" s="94">
        <f>0</f>
        <v>0</v>
      </c>
      <c r="L92" s="94">
        <v>0</v>
      </c>
    </row>
    <row r="93" spans="1:12" ht="15" customHeight="1" hidden="1">
      <c r="A93" s="45"/>
      <c r="B93" s="14" t="s">
        <v>114</v>
      </c>
      <c r="C93" s="10" t="s">
        <v>10</v>
      </c>
      <c r="D93" s="10" t="s">
        <v>25</v>
      </c>
      <c r="E93" s="11" t="s">
        <v>12</v>
      </c>
      <c r="F93" s="10"/>
      <c r="G93" s="49">
        <f t="shared" si="11"/>
        <v>0</v>
      </c>
      <c r="H93" s="49">
        <f t="shared" si="11"/>
        <v>0</v>
      </c>
      <c r="I93" s="108">
        <f t="shared" si="11"/>
        <v>0</v>
      </c>
      <c r="J93" s="94">
        <f t="shared" si="10"/>
        <v>0</v>
      </c>
      <c r="K93" s="94">
        <f>0</f>
        <v>0</v>
      </c>
      <c r="L93" s="94">
        <v>0</v>
      </c>
    </row>
    <row r="94" spans="1:12" ht="113.25" customHeight="1" hidden="1">
      <c r="A94" s="45"/>
      <c r="B94" s="16" t="s">
        <v>199</v>
      </c>
      <c r="C94" s="10" t="s">
        <v>10</v>
      </c>
      <c r="D94" s="10" t="s">
        <v>25</v>
      </c>
      <c r="E94" s="11" t="s">
        <v>78</v>
      </c>
      <c r="F94" s="10" t="s">
        <v>45</v>
      </c>
      <c r="G94" s="50">
        <v>0</v>
      </c>
      <c r="H94" s="50">
        <v>0</v>
      </c>
      <c r="I94" s="108">
        <v>0</v>
      </c>
      <c r="J94" s="94">
        <f t="shared" si="10"/>
        <v>0</v>
      </c>
      <c r="K94" s="94">
        <f>0</f>
        <v>0</v>
      </c>
      <c r="L94" s="94">
        <v>0</v>
      </c>
    </row>
    <row r="95" spans="1:12" ht="30.75" customHeight="1" hidden="1">
      <c r="A95" s="45"/>
      <c r="B95" s="67" t="s">
        <v>28</v>
      </c>
      <c r="C95" s="15" t="s">
        <v>10</v>
      </c>
      <c r="D95" s="15" t="s">
        <v>29</v>
      </c>
      <c r="E95" s="21"/>
      <c r="F95" s="15"/>
      <c r="G95" s="52">
        <f>G96+G102+G108+G99+G105+G111</f>
        <v>2125.8</v>
      </c>
      <c r="H95" s="52">
        <f>H96+H102+H108+H99+H105+H111</f>
        <v>2125.8</v>
      </c>
      <c r="I95" s="110">
        <f>I96+I102+I108+I99+I105+I111</f>
        <v>2125.8</v>
      </c>
      <c r="J95" s="94">
        <f t="shared" si="10"/>
        <v>0</v>
      </c>
      <c r="K95" s="94">
        <f>0</f>
        <v>0</v>
      </c>
      <c r="L95" s="94">
        <v>0</v>
      </c>
    </row>
    <row r="96" spans="1:12" ht="70.5" customHeight="1" hidden="1">
      <c r="A96" s="45"/>
      <c r="B96" s="14" t="s">
        <v>257</v>
      </c>
      <c r="C96" s="10" t="s">
        <v>10</v>
      </c>
      <c r="D96" s="10" t="s">
        <v>30</v>
      </c>
      <c r="E96" s="11" t="s">
        <v>38</v>
      </c>
      <c r="F96" s="10"/>
      <c r="G96" s="49">
        <f>G98</f>
        <v>100</v>
      </c>
      <c r="H96" s="49">
        <f>H98</f>
        <v>100</v>
      </c>
      <c r="I96" s="108">
        <f>I98</f>
        <v>100</v>
      </c>
      <c r="J96" s="94">
        <f t="shared" si="10"/>
        <v>0</v>
      </c>
      <c r="K96" s="94">
        <f>0</f>
        <v>0</v>
      </c>
      <c r="L96" s="94">
        <v>0</v>
      </c>
    </row>
    <row r="97" spans="1:12" ht="30.75" customHeight="1" hidden="1">
      <c r="A97" s="45"/>
      <c r="B97" s="14" t="s">
        <v>66</v>
      </c>
      <c r="C97" s="10" t="s">
        <v>10</v>
      </c>
      <c r="D97" s="10" t="s">
        <v>29</v>
      </c>
      <c r="E97" s="11" t="s">
        <v>130</v>
      </c>
      <c r="F97" s="10"/>
      <c r="G97" s="49">
        <f>G98</f>
        <v>100</v>
      </c>
      <c r="H97" s="49">
        <f>H98</f>
        <v>100</v>
      </c>
      <c r="I97" s="108">
        <f>I98</f>
        <v>100</v>
      </c>
      <c r="J97" s="94">
        <f t="shared" si="10"/>
        <v>0</v>
      </c>
      <c r="K97" s="94">
        <f>0</f>
        <v>0</v>
      </c>
      <c r="L97" s="94">
        <v>0</v>
      </c>
    </row>
    <row r="98" spans="1:12" ht="36.75" customHeight="1" hidden="1">
      <c r="A98" s="45"/>
      <c r="B98" s="14" t="s">
        <v>215</v>
      </c>
      <c r="C98" s="10" t="s">
        <v>10</v>
      </c>
      <c r="D98" s="10" t="s">
        <v>29</v>
      </c>
      <c r="E98" s="11" t="s">
        <v>131</v>
      </c>
      <c r="F98" s="10" t="s">
        <v>14</v>
      </c>
      <c r="G98" s="50">
        <v>100</v>
      </c>
      <c r="H98" s="50">
        <v>100</v>
      </c>
      <c r="I98" s="108">
        <v>100</v>
      </c>
      <c r="J98" s="94">
        <f t="shared" si="10"/>
        <v>0</v>
      </c>
      <c r="K98" s="94">
        <f>0</f>
        <v>0</v>
      </c>
      <c r="L98" s="94">
        <v>0</v>
      </c>
    </row>
    <row r="99" spans="1:12" ht="78" customHeight="1" hidden="1">
      <c r="A99" s="45"/>
      <c r="B99" s="14" t="s">
        <v>258</v>
      </c>
      <c r="C99" s="10" t="s">
        <v>10</v>
      </c>
      <c r="D99" s="10" t="s">
        <v>29</v>
      </c>
      <c r="E99" s="18" t="s">
        <v>25</v>
      </c>
      <c r="F99" s="23"/>
      <c r="G99" s="49">
        <f>G101</f>
        <v>100</v>
      </c>
      <c r="H99" s="49">
        <f>H101</f>
        <v>100</v>
      </c>
      <c r="I99" s="108">
        <f>I101</f>
        <v>100</v>
      </c>
      <c r="J99" s="94">
        <f t="shared" si="10"/>
        <v>0</v>
      </c>
      <c r="K99" s="94">
        <f>0</f>
        <v>0</v>
      </c>
      <c r="L99" s="94">
        <v>0</v>
      </c>
    </row>
    <row r="100" spans="1:12" ht="30.75" customHeight="1" hidden="1">
      <c r="A100" s="45"/>
      <c r="B100" s="14" t="s">
        <v>67</v>
      </c>
      <c r="C100" s="10" t="s">
        <v>10</v>
      </c>
      <c r="D100" s="10" t="s">
        <v>29</v>
      </c>
      <c r="E100" s="18" t="s">
        <v>132</v>
      </c>
      <c r="F100" s="23"/>
      <c r="G100" s="49">
        <f>G101</f>
        <v>100</v>
      </c>
      <c r="H100" s="49">
        <f>H101</f>
        <v>100</v>
      </c>
      <c r="I100" s="108">
        <f>I101</f>
        <v>100</v>
      </c>
      <c r="J100" s="94">
        <f t="shared" si="10"/>
        <v>0</v>
      </c>
      <c r="K100" s="94">
        <f>0</f>
        <v>0</v>
      </c>
      <c r="L100" s="94">
        <v>0</v>
      </c>
    </row>
    <row r="101" spans="1:12" ht="40.5" customHeight="1" hidden="1">
      <c r="A101" s="45"/>
      <c r="B101" s="14" t="s">
        <v>215</v>
      </c>
      <c r="C101" s="10" t="s">
        <v>10</v>
      </c>
      <c r="D101" s="10" t="s">
        <v>29</v>
      </c>
      <c r="E101" s="18" t="s">
        <v>133</v>
      </c>
      <c r="F101" s="23" t="s">
        <v>14</v>
      </c>
      <c r="G101" s="50">
        <v>100</v>
      </c>
      <c r="H101" s="50">
        <v>100</v>
      </c>
      <c r="I101" s="108">
        <v>100</v>
      </c>
      <c r="J101" s="94">
        <f t="shared" si="10"/>
        <v>0</v>
      </c>
      <c r="K101" s="94">
        <f>0</f>
        <v>0</v>
      </c>
      <c r="L101" s="94">
        <v>0</v>
      </c>
    </row>
    <row r="102" spans="1:12" ht="108.75" customHeight="1" hidden="1">
      <c r="A102" s="45"/>
      <c r="B102" s="14" t="s">
        <v>259</v>
      </c>
      <c r="C102" s="10" t="s">
        <v>10</v>
      </c>
      <c r="D102" s="10" t="s">
        <v>29</v>
      </c>
      <c r="E102" s="11" t="s">
        <v>42</v>
      </c>
      <c r="F102" s="10"/>
      <c r="G102" s="49">
        <f>G104</f>
        <v>60</v>
      </c>
      <c r="H102" s="49">
        <f>H104</f>
        <v>60</v>
      </c>
      <c r="I102" s="108">
        <f>I104</f>
        <v>60</v>
      </c>
      <c r="J102" s="94">
        <f t="shared" si="10"/>
        <v>0</v>
      </c>
      <c r="K102" s="94">
        <f>0</f>
        <v>0</v>
      </c>
      <c r="L102" s="94">
        <v>0</v>
      </c>
    </row>
    <row r="103" spans="1:12" ht="30.75" customHeight="1" hidden="1">
      <c r="A103" s="45"/>
      <c r="B103" s="14" t="s">
        <v>68</v>
      </c>
      <c r="C103" s="10" t="s">
        <v>10</v>
      </c>
      <c r="D103" s="10" t="s">
        <v>29</v>
      </c>
      <c r="E103" s="11" t="s">
        <v>134</v>
      </c>
      <c r="F103" s="10"/>
      <c r="G103" s="49">
        <f>G104</f>
        <v>60</v>
      </c>
      <c r="H103" s="49">
        <f>H104</f>
        <v>60</v>
      </c>
      <c r="I103" s="108">
        <f>I104</f>
        <v>60</v>
      </c>
      <c r="J103" s="94">
        <f t="shared" si="10"/>
        <v>0</v>
      </c>
      <c r="K103" s="94">
        <f>0</f>
        <v>0</v>
      </c>
      <c r="L103" s="94">
        <v>0</v>
      </c>
    </row>
    <row r="104" spans="1:12" ht="36" customHeight="1" hidden="1">
      <c r="A104" s="45"/>
      <c r="B104" s="14" t="s">
        <v>205</v>
      </c>
      <c r="C104" s="10" t="s">
        <v>10</v>
      </c>
      <c r="D104" s="10" t="s">
        <v>29</v>
      </c>
      <c r="E104" s="11" t="s">
        <v>135</v>
      </c>
      <c r="F104" s="10" t="s">
        <v>14</v>
      </c>
      <c r="G104" s="50">
        <v>60</v>
      </c>
      <c r="H104" s="50">
        <v>60</v>
      </c>
      <c r="I104" s="108">
        <v>60</v>
      </c>
      <c r="J104" s="94">
        <f t="shared" si="10"/>
        <v>0</v>
      </c>
      <c r="K104" s="94">
        <f>0</f>
        <v>0</v>
      </c>
      <c r="L104" s="94">
        <v>0</v>
      </c>
    </row>
    <row r="105" spans="1:12" ht="51" customHeight="1" hidden="1">
      <c r="A105" s="45"/>
      <c r="B105" s="14" t="s">
        <v>260</v>
      </c>
      <c r="C105" s="10" t="s">
        <v>10</v>
      </c>
      <c r="D105" s="10" t="s">
        <v>29</v>
      </c>
      <c r="E105" s="11" t="s">
        <v>18</v>
      </c>
      <c r="F105" s="10"/>
      <c r="G105" s="50">
        <f aca="true" t="shared" si="12" ref="G105:I106">G106</f>
        <v>10</v>
      </c>
      <c r="H105" s="50">
        <f t="shared" si="12"/>
        <v>10</v>
      </c>
      <c r="I105" s="108">
        <f t="shared" si="12"/>
        <v>10</v>
      </c>
      <c r="J105" s="94">
        <f t="shared" si="10"/>
        <v>0</v>
      </c>
      <c r="K105" s="94">
        <f>0</f>
        <v>0</v>
      </c>
      <c r="L105" s="94">
        <v>0</v>
      </c>
    </row>
    <row r="106" spans="1:12" ht="38.25" customHeight="1" hidden="1">
      <c r="A106" s="45"/>
      <c r="B106" s="14" t="s">
        <v>79</v>
      </c>
      <c r="C106" s="10" t="s">
        <v>10</v>
      </c>
      <c r="D106" s="10" t="s">
        <v>29</v>
      </c>
      <c r="E106" s="11" t="s">
        <v>136</v>
      </c>
      <c r="F106" s="10"/>
      <c r="G106" s="50">
        <f t="shared" si="12"/>
        <v>10</v>
      </c>
      <c r="H106" s="50">
        <f t="shared" si="12"/>
        <v>10</v>
      </c>
      <c r="I106" s="108">
        <f t="shared" si="12"/>
        <v>10</v>
      </c>
      <c r="J106" s="94">
        <f t="shared" si="10"/>
        <v>0</v>
      </c>
      <c r="K106" s="94">
        <f>0</f>
        <v>0</v>
      </c>
      <c r="L106" s="94">
        <v>0</v>
      </c>
    </row>
    <row r="107" spans="1:12" ht="38.25" customHeight="1" hidden="1">
      <c r="A107" s="45"/>
      <c r="B107" s="14" t="s">
        <v>205</v>
      </c>
      <c r="C107" s="10" t="s">
        <v>10</v>
      </c>
      <c r="D107" s="10" t="s">
        <v>29</v>
      </c>
      <c r="E107" s="11" t="s">
        <v>137</v>
      </c>
      <c r="F107" s="10" t="s">
        <v>14</v>
      </c>
      <c r="G107" s="50">
        <v>10</v>
      </c>
      <c r="H107" s="50">
        <v>10</v>
      </c>
      <c r="I107" s="108">
        <v>10</v>
      </c>
      <c r="J107" s="94">
        <f t="shared" si="10"/>
        <v>0</v>
      </c>
      <c r="K107" s="94">
        <f>0</f>
        <v>0</v>
      </c>
      <c r="L107" s="94">
        <v>0</v>
      </c>
    </row>
    <row r="108" spans="1:12" ht="78" customHeight="1" hidden="1">
      <c r="A108" s="45"/>
      <c r="B108" s="14" t="s">
        <v>286</v>
      </c>
      <c r="C108" s="10" t="s">
        <v>10</v>
      </c>
      <c r="D108" s="10" t="s">
        <v>29</v>
      </c>
      <c r="E108" s="11" t="s">
        <v>5</v>
      </c>
      <c r="F108" s="10"/>
      <c r="G108" s="49">
        <f>G110</f>
        <v>1015.8</v>
      </c>
      <c r="H108" s="49">
        <f>H110</f>
        <v>1015.8</v>
      </c>
      <c r="I108" s="108">
        <f>I110</f>
        <v>1015.8</v>
      </c>
      <c r="J108" s="94">
        <f t="shared" si="10"/>
        <v>0</v>
      </c>
      <c r="K108" s="94">
        <f>0</f>
        <v>0</v>
      </c>
      <c r="L108" s="94">
        <v>0</v>
      </c>
    </row>
    <row r="109" spans="1:12" ht="37.5" customHeight="1" hidden="1">
      <c r="A109" s="45"/>
      <c r="B109" s="37" t="s">
        <v>138</v>
      </c>
      <c r="C109" s="10" t="s">
        <v>10</v>
      </c>
      <c r="D109" s="10" t="s">
        <v>29</v>
      </c>
      <c r="E109" s="11" t="s">
        <v>99</v>
      </c>
      <c r="F109" s="10"/>
      <c r="G109" s="49">
        <f>G110</f>
        <v>1015.8</v>
      </c>
      <c r="H109" s="49">
        <f>H110</f>
        <v>1015.8</v>
      </c>
      <c r="I109" s="108">
        <f>I110</f>
        <v>1015.8</v>
      </c>
      <c r="J109" s="94">
        <f t="shared" si="10"/>
        <v>0</v>
      </c>
      <c r="K109" s="94">
        <f>0</f>
        <v>0</v>
      </c>
      <c r="L109" s="94">
        <v>0</v>
      </c>
    </row>
    <row r="110" spans="1:12" ht="129" customHeight="1" hidden="1">
      <c r="A110" s="45"/>
      <c r="B110" s="65" t="s">
        <v>100</v>
      </c>
      <c r="C110" s="35" t="s">
        <v>10</v>
      </c>
      <c r="D110" s="35" t="s">
        <v>29</v>
      </c>
      <c r="E110" s="39" t="s">
        <v>101</v>
      </c>
      <c r="F110" s="35" t="s">
        <v>8</v>
      </c>
      <c r="G110" s="51">
        <v>1015.8</v>
      </c>
      <c r="H110" s="51">
        <v>1015.8</v>
      </c>
      <c r="I110" s="117">
        <v>1015.8</v>
      </c>
      <c r="J110" s="94">
        <f t="shared" si="10"/>
        <v>0</v>
      </c>
      <c r="K110" s="94">
        <f>0</f>
        <v>0</v>
      </c>
      <c r="L110" s="94">
        <v>0</v>
      </c>
    </row>
    <row r="111" spans="1:12" ht="54" customHeight="1" hidden="1">
      <c r="A111" s="45"/>
      <c r="B111" s="14" t="s">
        <v>273</v>
      </c>
      <c r="C111" s="89" t="s">
        <v>10</v>
      </c>
      <c r="D111" s="33" t="s">
        <v>29</v>
      </c>
      <c r="E111" s="36" t="s">
        <v>245</v>
      </c>
      <c r="F111" s="33"/>
      <c r="G111" s="58">
        <f>G112</f>
        <v>840</v>
      </c>
      <c r="H111" s="58">
        <f>H112</f>
        <v>840</v>
      </c>
      <c r="I111" s="111">
        <f>I112</f>
        <v>840</v>
      </c>
      <c r="J111" s="94">
        <f t="shared" si="10"/>
        <v>0</v>
      </c>
      <c r="K111" s="94">
        <f>0</f>
        <v>0</v>
      </c>
      <c r="L111" s="94">
        <v>0</v>
      </c>
    </row>
    <row r="112" spans="1:12" ht="55.5" customHeight="1" hidden="1">
      <c r="A112" s="45"/>
      <c r="B112" s="88" t="s">
        <v>272</v>
      </c>
      <c r="C112" s="33" t="s">
        <v>10</v>
      </c>
      <c r="D112" s="33" t="s">
        <v>29</v>
      </c>
      <c r="E112" s="36" t="s">
        <v>284</v>
      </c>
      <c r="F112" s="33"/>
      <c r="G112" s="58">
        <f>G113+G115</f>
        <v>840</v>
      </c>
      <c r="H112" s="58">
        <f>H113+H115</f>
        <v>840</v>
      </c>
      <c r="I112" s="111">
        <f>I113+I115</f>
        <v>840</v>
      </c>
      <c r="J112" s="94">
        <f t="shared" si="10"/>
        <v>0</v>
      </c>
      <c r="K112" s="94">
        <f>0</f>
        <v>0</v>
      </c>
      <c r="L112" s="94">
        <v>0</v>
      </c>
    </row>
    <row r="113" spans="1:12" ht="51" customHeight="1" hidden="1">
      <c r="A113" s="45"/>
      <c r="B113" s="17" t="s">
        <v>279</v>
      </c>
      <c r="C113" s="33" t="s">
        <v>10</v>
      </c>
      <c r="D113" s="33" t="s">
        <v>29</v>
      </c>
      <c r="E113" s="36" t="s">
        <v>278</v>
      </c>
      <c r="F113" s="33" t="s">
        <v>14</v>
      </c>
      <c r="G113" s="58">
        <f>504</f>
        <v>504</v>
      </c>
      <c r="H113" s="58">
        <f>H114</f>
        <v>504</v>
      </c>
      <c r="I113" s="111">
        <f>I114</f>
        <v>504</v>
      </c>
      <c r="J113" s="94">
        <f t="shared" si="10"/>
        <v>0</v>
      </c>
      <c r="K113" s="94">
        <f>0</f>
        <v>0</v>
      </c>
      <c r="L113" s="94">
        <v>0</v>
      </c>
    </row>
    <row r="114" spans="1:12" ht="69" customHeight="1" hidden="1">
      <c r="A114" s="45"/>
      <c r="B114" s="17" t="s">
        <v>280</v>
      </c>
      <c r="C114" s="33" t="s">
        <v>10</v>
      </c>
      <c r="D114" s="33" t="s">
        <v>29</v>
      </c>
      <c r="E114" s="36" t="s">
        <v>281</v>
      </c>
      <c r="F114" s="33" t="s">
        <v>14</v>
      </c>
      <c r="G114" s="58">
        <v>504</v>
      </c>
      <c r="H114" s="58">
        <v>504</v>
      </c>
      <c r="I114" s="111">
        <v>504</v>
      </c>
      <c r="J114" s="94">
        <f t="shared" si="10"/>
        <v>0</v>
      </c>
      <c r="K114" s="94">
        <f>0</f>
        <v>0</v>
      </c>
      <c r="L114" s="94">
        <v>0</v>
      </c>
    </row>
    <row r="115" spans="1:12" ht="62.25" customHeight="1" hidden="1">
      <c r="A115" s="45"/>
      <c r="B115" s="17" t="s">
        <v>280</v>
      </c>
      <c r="C115" s="33" t="s">
        <v>10</v>
      </c>
      <c r="D115" s="33" t="s">
        <v>29</v>
      </c>
      <c r="E115" s="36" t="s">
        <v>282</v>
      </c>
      <c r="F115" s="33" t="s">
        <v>14</v>
      </c>
      <c r="G115" s="58">
        <f>336</f>
        <v>336</v>
      </c>
      <c r="H115" s="58">
        <f>336</f>
        <v>336</v>
      </c>
      <c r="I115" s="111">
        <f>336</f>
        <v>336</v>
      </c>
      <c r="J115" s="94">
        <f t="shared" si="10"/>
        <v>0</v>
      </c>
      <c r="K115" s="94">
        <f>0</f>
        <v>0</v>
      </c>
      <c r="L115" s="94">
        <v>0</v>
      </c>
    </row>
    <row r="116" spans="1:12" ht="15">
      <c r="A116" s="45"/>
      <c r="B116" s="67" t="s">
        <v>31</v>
      </c>
      <c r="C116" s="15" t="s">
        <v>32</v>
      </c>
      <c r="D116" s="15"/>
      <c r="E116" s="11"/>
      <c r="F116" s="10"/>
      <c r="G116" s="52">
        <f>G117+G133+G163+G126</f>
        <v>11018.4</v>
      </c>
      <c r="H116" s="52">
        <f>H117+H133+H163+H126</f>
        <v>13794.4</v>
      </c>
      <c r="I116" s="116">
        <f>I117+I133+I163+I126</f>
        <v>20639.87261</v>
      </c>
      <c r="J116" s="98">
        <f>I116-H116+8</f>
        <v>6853.472609999999</v>
      </c>
      <c r="K116" s="94">
        <f>0</f>
        <v>0</v>
      </c>
      <c r="L116" s="94">
        <v>0</v>
      </c>
    </row>
    <row r="117" spans="1:12" ht="15" customHeight="1">
      <c r="A117" s="45"/>
      <c r="B117" s="67" t="s">
        <v>33</v>
      </c>
      <c r="C117" s="15" t="s">
        <v>32</v>
      </c>
      <c r="D117" s="15" t="s">
        <v>4</v>
      </c>
      <c r="E117" s="21"/>
      <c r="F117" s="15"/>
      <c r="G117" s="57">
        <f>G121+G118</f>
        <v>1007</v>
      </c>
      <c r="H117" s="57">
        <f>H121+H118</f>
        <v>2007</v>
      </c>
      <c r="I117" s="116">
        <f>I121+I118</f>
        <v>1957</v>
      </c>
      <c r="J117" s="98">
        <f aca="true" t="shared" si="13" ref="J117:J132">I117-H117</f>
        <v>-50</v>
      </c>
      <c r="K117" s="94">
        <f>0</f>
        <v>0</v>
      </c>
      <c r="L117" s="94">
        <v>0</v>
      </c>
    </row>
    <row r="118" spans="1:12" ht="49.5" customHeight="1">
      <c r="A118" s="45"/>
      <c r="B118" s="14" t="s">
        <v>261</v>
      </c>
      <c r="C118" s="33" t="s">
        <v>32</v>
      </c>
      <c r="D118" s="33" t="s">
        <v>4</v>
      </c>
      <c r="E118" s="36" t="s">
        <v>29</v>
      </c>
      <c r="F118" s="10"/>
      <c r="G118" s="50">
        <f aca="true" t="shared" si="14" ref="G118:I119">G119</f>
        <v>100</v>
      </c>
      <c r="H118" s="50">
        <f t="shared" si="14"/>
        <v>1100</v>
      </c>
      <c r="I118" s="108">
        <f t="shared" si="14"/>
        <v>1050</v>
      </c>
      <c r="J118" s="94">
        <f t="shared" si="13"/>
        <v>-50</v>
      </c>
      <c r="K118" s="94">
        <f>0</f>
        <v>0</v>
      </c>
      <c r="L118" s="94">
        <v>0</v>
      </c>
    </row>
    <row r="119" spans="1:12" ht="36.75" customHeight="1">
      <c r="A119" s="45"/>
      <c r="B119" s="14" t="s">
        <v>139</v>
      </c>
      <c r="C119" s="33" t="s">
        <v>32</v>
      </c>
      <c r="D119" s="33" t="s">
        <v>4</v>
      </c>
      <c r="E119" s="36" t="s">
        <v>140</v>
      </c>
      <c r="F119" s="10"/>
      <c r="G119" s="50">
        <f t="shared" si="14"/>
        <v>100</v>
      </c>
      <c r="H119" s="50">
        <f t="shared" si="14"/>
        <v>1100</v>
      </c>
      <c r="I119" s="108">
        <f t="shared" si="14"/>
        <v>1050</v>
      </c>
      <c r="J119" s="94">
        <f t="shared" si="13"/>
        <v>-50</v>
      </c>
      <c r="K119" s="94">
        <f>0</f>
        <v>0</v>
      </c>
      <c r="L119" s="94">
        <v>0</v>
      </c>
    </row>
    <row r="120" spans="1:12" ht="51" customHeight="1">
      <c r="A120" s="45"/>
      <c r="B120" s="16" t="s">
        <v>141</v>
      </c>
      <c r="C120" s="33" t="s">
        <v>32</v>
      </c>
      <c r="D120" s="33" t="s">
        <v>4</v>
      </c>
      <c r="E120" s="36" t="s">
        <v>193</v>
      </c>
      <c r="F120" s="33" t="s">
        <v>88</v>
      </c>
      <c r="G120" s="58">
        <f>1400-300-1000</f>
        <v>100</v>
      </c>
      <c r="H120" s="58">
        <f>1400-300-1000+1000</f>
        <v>1100</v>
      </c>
      <c r="I120" s="111">
        <f>1400-300-1000+1000-50</f>
        <v>1050</v>
      </c>
      <c r="J120" s="94">
        <f t="shared" si="13"/>
        <v>-50</v>
      </c>
      <c r="K120" s="94">
        <f>0</f>
        <v>0</v>
      </c>
      <c r="L120" s="94">
        <v>0</v>
      </c>
    </row>
    <row r="121" spans="1:12" ht="36" customHeight="1" hidden="1">
      <c r="A121" s="45"/>
      <c r="B121" s="14" t="s">
        <v>262</v>
      </c>
      <c r="C121" s="10" t="s">
        <v>32</v>
      </c>
      <c r="D121" s="10" t="s">
        <v>4</v>
      </c>
      <c r="E121" s="11" t="s">
        <v>20</v>
      </c>
      <c r="F121" s="10"/>
      <c r="G121" s="50">
        <f>G122+G124</f>
        <v>907</v>
      </c>
      <c r="H121" s="50">
        <f>H122+H124</f>
        <v>907</v>
      </c>
      <c r="I121" s="114">
        <f>I122+I124</f>
        <v>907</v>
      </c>
      <c r="J121" s="98">
        <f t="shared" si="13"/>
        <v>0</v>
      </c>
      <c r="K121" s="94">
        <f>0</f>
        <v>0</v>
      </c>
      <c r="L121" s="94">
        <v>0</v>
      </c>
    </row>
    <row r="122" spans="1:12" ht="33.75" customHeight="1" hidden="1">
      <c r="A122" s="45"/>
      <c r="B122" s="28" t="s">
        <v>142</v>
      </c>
      <c r="C122" s="10" t="s">
        <v>32</v>
      </c>
      <c r="D122" s="10" t="s">
        <v>4</v>
      </c>
      <c r="E122" s="11" t="s">
        <v>143</v>
      </c>
      <c r="F122" s="10"/>
      <c r="G122" s="50">
        <f>G123</f>
        <v>907</v>
      </c>
      <c r="H122" s="50">
        <f>H123</f>
        <v>907</v>
      </c>
      <c r="I122" s="114">
        <f>I123</f>
        <v>907</v>
      </c>
      <c r="J122" s="98">
        <f t="shared" si="13"/>
        <v>0</v>
      </c>
      <c r="K122" s="94">
        <f>0</f>
        <v>0</v>
      </c>
      <c r="L122" s="94">
        <v>0</v>
      </c>
    </row>
    <row r="123" spans="1:12" ht="48.75" customHeight="1" hidden="1">
      <c r="A123" s="45"/>
      <c r="B123" s="29" t="s">
        <v>216</v>
      </c>
      <c r="C123" s="10" t="s">
        <v>32</v>
      </c>
      <c r="D123" s="10" t="s">
        <v>4</v>
      </c>
      <c r="E123" s="11" t="s">
        <v>144</v>
      </c>
      <c r="F123" s="10" t="s">
        <v>14</v>
      </c>
      <c r="G123" s="58">
        <v>907</v>
      </c>
      <c r="H123" s="58">
        <v>907</v>
      </c>
      <c r="I123" s="118">
        <f>907-338.54293+338.54293</f>
        <v>907</v>
      </c>
      <c r="J123" s="98">
        <f t="shared" si="13"/>
        <v>0</v>
      </c>
      <c r="K123" s="94">
        <f>0</f>
        <v>0</v>
      </c>
      <c r="L123" s="94">
        <v>0</v>
      </c>
    </row>
    <row r="124" spans="1:12" ht="0.75" customHeight="1" hidden="1">
      <c r="A124" s="45"/>
      <c r="B124" s="28" t="s">
        <v>69</v>
      </c>
      <c r="C124" s="10" t="s">
        <v>32</v>
      </c>
      <c r="D124" s="10" t="s">
        <v>4</v>
      </c>
      <c r="E124" s="11" t="s">
        <v>145</v>
      </c>
      <c r="F124" s="10"/>
      <c r="G124" s="50">
        <f>G125</f>
        <v>0</v>
      </c>
      <c r="H124" s="50">
        <f>H125</f>
        <v>0</v>
      </c>
      <c r="I124" s="108">
        <f>I125</f>
        <v>0</v>
      </c>
      <c r="J124" s="94">
        <f t="shared" si="13"/>
        <v>0</v>
      </c>
      <c r="K124" s="94">
        <f>0</f>
        <v>0</v>
      </c>
      <c r="L124" s="94">
        <v>0</v>
      </c>
    </row>
    <row r="125" spans="1:12" ht="78" customHeight="1" hidden="1">
      <c r="A125" s="45"/>
      <c r="B125" s="43" t="s">
        <v>146</v>
      </c>
      <c r="C125" s="35" t="s">
        <v>32</v>
      </c>
      <c r="D125" s="35" t="s">
        <v>4</v>
      </c>
      <c r="E125" s="79" t="s">
        <v>192</v>
      </c>
      <c r="F125" s="35" t="s">
        <v>34</v>
      </c>
      <c r="G125" s="51">
        <v>0</v>
      </c>
      <c r="H125" s="51">
        <v>0</v>
      </c>
      <c r="I125" s="117">
        <v>0</v>
      </c>
      <c r="J125" s="94">
        <f t="shared" si="13"/>
        <v>0</v>
      </c>
      <c r="K125" s="94">
        <f>0</f>
        <v>0</v>
      </c>
      <c r="L125" s="94">
        <v>0</v>
      </c>
    </row>
    <row r="126" spans="1:12" ht="15">
      <c r="A126" s="45"/>
      <c r="B126" s="81" t="s">
        <v>217</v>
      </c>
      <c r="C126" s="15" t="s">
        <v>32</v>
      </c>
      <c r="D126" s="15" t="s">
        <v>5</v>
      </c>
      <c r="E126" s="82"/>
      <c r="F126" s="15"/>
      <c r="G126" s="54">
        <f aca="true" t="shared" si="15" ref="G126:I127">G127</f>
        <v>1600</v>
      </c>
      <c r="H126" s="54">
        <f t="shared" si="15"/>
        <v>2276</v>
      </c>
      <c r="I126" s="110">
        <f t="shared" si="15"/>
        <v>3508</v>
      </c>
      <c r="J126" s="94">
        <f t="shared" si="13"/>
        <v>1232</v>
      </c>
      <c r="K126" s="94">
        <f>0</f>
        <v>0</v>
      </c>
      <c r="L126" s="94">
        <v>0</v>
      </c>
    </row>
    <row r="127" spans="1:12" ht="15">
      <c r="A127" s="45"/>
      <c r="B127" s="80" t="s">
        <v>53</v>
      </c>
      <c r="C127" s="10" t="s">
        <v>32</v>
      </c>
      <c r="D127" s="10" t="s">
        <v>5</v>
      </c>
      <c r="E127" s="36" t="s">
        <v>6</v>
      </c>
      <c r="F127" s="10"/>
      <c r="G127" s="50">
        <f t="shared" si="15"/>
        <v>1600</v>
      </c>
      <c r="H127" s="50">
        <f t="shared" si="15"/>
        <v>2276</v>
      </c>
      <c r="I127" s="108">
        <f t="shared" si="15"/>
        <v>3508</v>
      </c>
      <c r="J127" s="94">
        <f t="shared" si="13"/>
        <v>1232</v>
      </c>
      <c r="K127" s="94">
        <f>0</f>
        <v>0</v>
      </c>
      <c r="L127" s="94">
        <v>0</v>
      </c>
    </row>
    <row r="128" spans="1:12" ht="15">
      <c r="A128" s="45"/>
      <c r="B128" s="80" t="s">
        <v>160</v>
      </c>
      <c r="C128" s="10" t="s">
        <v>32</v>
      </c>
      <c r="D128" s="10" t="s">
        <v>5</v>
      </c>
      <c r="E128" s="36" t="s">
        <v>12</v>
      </c>
      <c r="F128" s="10"/>
      <c r="G128" s="50">
        <f>G129+G131+G132+G130</f>
        <v>1600</v>
      </c>
      <c r="H128" s="50">
        <f>H129+H131+H132+H130</f>
        <v>2276</v>
      </c>
      <c r="I128" s="108">
        <f>I129+I130+I131+I132</f>
        <v>3508</v>
      </c>
      <c r="J128" s="94">
        <f t="shared" si="13"/>
        <v>1232</v>
      </c>
      <c r="K128" s="94">
        <f>0</f>
        <v>0</v>
      </c>
      <c r="L128" s="94">
        <v>0</v>
      </c>
    </row>
    <row r="129" spans="1:12" ht="62.25">
      <c r="A129" s="45"/>
      <c r="B129" s="80" t="s">
        <v>218</v>
      </c>
      <c r="C129" s="33" t="s">
        <v>32</v>
      </c>
      <c r="D129" s="33" t="s">
        <v>5</v>
      </c>
      <c r="E129" s="36" t="s">
        <v>78</v>
      </c>
      <c r="F129" s="33" t="s">
        <v>45</v>
      </c>
      <c r="G129" s="58">
        <v>700</v>
      </c>
      <c r="H129" s="58">
        <v>700</v>
      </c>
      <c r="I129" s="111">
        <f>700-700</f>
        <v>0</v>
      </c>
      <c r="J129" s="94">
        <f t="shared" si="13"/>
        <v>-700</v>
      </c>
      <c r="K129" s="94">
        <f>0</f>
        <v>0</v>
      </c>
      <c r="L129" s="94">
        <v>0</v>
      </c>
    </row>
    <row r="130" spans="1:12" ht="62.25">
      <c r="A130" s="45"/>
      <c r="B130" s="80" t="s">
        <v>299</v>
      </c>
      <c r="C130" s="33" t="s">
        <v>32</v>
      </c>
      <c r="D130" s="33" t="s">
        <v>5</v>
      </c>
      <c r="E130" s="36" t="s">
        <v>300</v>
      </c>
      <c r="F130" s="33" t="s">
        <v>14</v>
      </c>
      <c r="G130" s="58">
        <v>0</v>
      </c>
      <c r="H130" s="58">
        <v>0</v>
      </c>
      <c r="I130" s="111">
        <f>700</f>
        <v>700</v>
      </c>
      <c r="J130" s="94">
        <f t="shared" si="13"/>
        <v>700</v>
      </c>
      <c r="K130" s="94">
        <f>0</f>
        <v>0</v>
      </c>
      <c r="L130" s="94">
        <v>0</v>
      </c>
    </row>
    <row r="131" spans="1:12" ht="81.75" customHeight="1">
      <c r="A131" s="45"/>
      <c r="B131" s="80" t="s">
        <v>219</v>
      </c>
      <c r="C131" s="33" t="s">
        <v>32</v>
      </c>
      <c r="D131" s="33" t="s">
        <v>5</v>
      </c>
      <c r="E131" s="36" t="s">
        <v>235</v>
      </c>
      <c r="F131" s="33" t="s">
        <v>88</v>
      </c>
      <c r="G131" s="58">
        <v>800</v>
      </c>
      <c r="H131" s="58">
        <f>800+676</f>
        <v>1476</v>
      </c>
      <c r="I131" s="111">
        <f>800+676+1232</f>
        <v>2708</v>
      </c>
      <c r="J131" s="94">
        <f t="shared" si="13"/>
        <v>1232</v>
      </c>
      <c r="K131" s="94">
        <f>0</f>
        <v>0</v>
      </c>
      <c r="L131" s="94">
        <v>0</v>
      </c>
    </row>
    <row r="132" spans="1:12" ht="93" customHeight="1" hidden="1">
      <c r="A132" s="45"/>
      <c r="B132" s="80" t="s">
        <v>220</v>
      </c>
      <c r="C132" s="33" t="s">
        <v>32</v>
      </c>
      <c r="D132" s="33" t="s">
        <v>5</v>
      </c>
      <c r="E132" s="36" t="s">
        <v>236</v>
      </c>
      <c r="F132" s="33" t="s">
        <v>88</v>
      </c>
      <c r="G132" s="58">
        <v>100</v>
      </c>
      <c r="H132" s="58">
        <v>100</v>
      </c>
      <c r="I132" s="111">
        <v>100</v>
      </c>
      <c r="J132" s="94">
        <f t="shared" si="13"/>
        <v>0</v>
      </c>
      <c r="K132" s="94">
        <f>0</f>
        <v>0</v>
      </c>
      <c r="L132" s="94">
        <v>0</v>
      </c>
    </row>
    <row r="133" spans="1:12" ht="15">
      <c r="A133" s="45"/>
      <c r="B133" s="67" t="s">
        <v>35</v>
      </c>
      <c r="C133" s="15" t="s">
        <v>32</v>
      </c>
      <c r="D133" s="15" t="s">
        <v>9</v>
      </c>
      <c r="E133" s="21"/>
      <c r="F133" s="15"/>
      <c r="G133" s="54">
        <f>G137+G160+G147+G134</f>
        <v>6644.1</v>
      </c>
      <c r="H133" s="54">
        <f>H137+H160+H147+H134</f>
        <v>7744.1</v>
      </c>
      <c r="I133" s="116">
        <f>I134+I137+I147+I160</f>
        <v>13407.57261</v>
      </c>
      <c r="J133" s="98">
        <f>I133-H133+8</f>
        <v>5671.472609999999</v>
      </c>
      <c r="K133" s="94">
        <f>0</f>
        <v>0</v>
      </c>
      <c r="L133" s="94">
        <v>0</v>
      </c>
    </row>
    <row r="134" spans="1:12" ht="62.25" customHeight="1" hidden="1">
      <c r="A134" s="45"/>
      <c r="B134" s="14" t="s">
        <v>254</v>
      </c>
      <c r="C134" s="10" t="s">
        <v>32</v>
      </c>
      <c r="D134" s="10" t="s">
        <v>9</v>
      </c>
      <c r="E134" s="11" t="s">
        <v>10</v>
      </c>
      <c r="F134" s="10"/>
      <c r="G134" s="49">
        <f>G136</f>
        <v>500</v>
      </c>
      <c r="H134" s="49">
        <f>H136</f>
        <v>1600</v>
      </c>
      <c r="I134" s="108">
        <f>I136</f>
        <v>1600</v>
      </c>
      <c r="J134" s="94">
        <f>I134-H134</f>
        <v>0</v>
      </c>
      <c r="K134" s="94">
        <f>0</f>
        <v>0</v>
      </c>
      <c r="L134" s="94">
        <v>0</v>
      </c>
    </row>
    <row r="135" spans="1:12" ht="30.75" customHeight="1" hidden="1">
      <c r="A135" s="45"/>
      <c r="B135" s="14" t="s">
        <v>277</v>
      </c>
      <c r="C135" s="10" t="s">
        <v>32</v>
      </c>
      <c r="D135" s="10" t="s">
        <v>9</v>
      </c>
      <c r="E135" s="11" t="s">
        <v>109</v>
      </c>
      <c r="F135" s="10"/>
      <c r="G135" s="49">
        <f>G136</f>
        <v>500</v>
      </c>
      <c r="H135" s="49">
        <f>H136</f>
        <v>1600</v>
      </c>
      <c r="I135" s="108">
        <f>I136</f>
        <v>1600</v>
      </c>
      <c r="J135" s="94">
        <f>I135-H135</f>
        <v>0</v>
      </c>
      <c r="K135" s="94">
        <f>0</f>
        <v>0</v>
      </c>
      <c r="L135" s="94">
        <v>0</v>
      </c>
    </row>
    <row r="136" spans="1:12" ht="30.75" customHeight="1" hidden="1">
      <c r="A136" s="45"/>
      <c r="B136" s="16" t="s">
        <v>209</v>
      </c>
      <c r="C136" s="10" t="s">
        <v>32</v>
      </c>
      <c r="D136" s="10" t="s">
        <v>9</v>
      </c>
      <c r="E136" s="11" t="s">
        <v>110</v>
      </c>
      <c r="F136" s="10" t="s">
        <v>14</v>
      </c>
      <c r="G136" s="53">
        <f>200+300</f>
        <v>500</v>
      </c>
      <c r="H136" s="53">
        <f>200+300+1100</f>
        <v>1600</v>
      </c>
      <c r="I136" s="111">
        <f>200+300+1100</f>
        <v>1600</v>
      </c>
      <c r="J136" s="94">
        <f>I136-H136</f>
        <v>0</v>
      </c>
      <c r="K136" s="94">
        <f>0</f>
        <v>0</v>
      </c>
      <c r="L136" s="94">
        <v>0</v>
      </c>
    </row>
    <row r="137" spans="1:12" ht="62.25">
      <c r="A137" s="45"/>
      <c r="B137" s="14" t="s">
        <v>256</v>
      </c>
      <c r="C137" s="10" t="s">
        <v>32</v>
      </c>
      <c r="D137" s="10" t="s">
        <v>9</v>
      </c>
      <c r="E137" s="11" t="s">
        <v>71</v>
      </c>
      <c r="F137" s="10"/>
      <c r="G137" s="50">
        <f>G138+G141+G143+G145</f>
        <v>3924.1</v>
      </c>
      <c r="H137" s="50">
        <f>H138+H141+H143+H145</f>
        <v>3924.1</v>
      </c>
      <c r="I137" s="114">
        <f>I138+I141+I143+I145</f>
        <v>3927.97759</v>
      </c>
      <c r="J137" s="98">
        <f>I137-H137+8</f>
        <v>11.877590000000055</v>
      </c>
      <c r="K137" s="94">
        <f>0</f>
        <v>0</v>
      </c>
      <c r="L137" s="94">
        <v>0</v>
      </c>
    </row>
    <row r="138" spans="1:12" ht="18.75" customHeight="1">
      <c r="A138" s="45"/>
      <c r="B138" s="16" t="s">
        <v>81</v>
      </c>
      <c r="C138" s="10" t="s">
        <v>32</v>
      </c>
      <c r="D138" s="10" t="s">
        <v>9</v>
      </c>
      <c r="E138" s="11" t="s">
        <v>147</v>
      </c>
      <c r="F138" s="10"/>
      <c r="G138" s="50">
        <f>G139</f>
        <v>2474.1</v>
      </c>
      <c r="H138" s="50">
        <f>H139</f>
        <v>2474.1</v>
      </c>
      <c r="I138" s="114">
        <f>I139+I140</f>
        <v>2477.97759</v>
      </c>
      <c r="J138" s="98">
        <f>I138-H138+8</f>
        <v>11.877590000000055</v>
      </c>
      <c r="K138" s="94">
        <f>0</f>
        <v>0</v>
      </c>
      <c r="L138" s="94">
        <v>0</v>
      </c>
    </row>
    <row r="139" spans="1:12" ht="37.5" customHeight="1" hidden="1">
      <c r="A139" s="45"/>
      <c r="B139" s="14" t="s">
        <v>221</v>
      </c>
      <c r="C139" s="10" t="s">
        <v>32</v>
      </c>
      <c r="D139" s="10" t="s">
        <v>9</v>
      </c>
      <c r="E139" s="11" t="s">
        <v>148</v>
      </c>
      <c r="F139" s="10" t="s">
        <v>14</v>
      </c>
      <c r="G139" s="50">
        <v>2474.1</v>
      </c>
      <c r="H139" s="50">
        <v>2474.1</v>
      </c>
      <c r="I139" s="114">
        <v>2474.1</v>
      </c>
      <c r="J139" s="98">
        <f>I139-H139</f>
        <v>0</v>
      </c>
      <c r="K139" s="94">
        <f>0</f>
        <v>0</v>
      </c>
      <c r="L139" s="94">
        <v>0</v>
      </c>
    </row>
    <row r="140" spans="1:12" ht="30.75" customHeight="1">
      <c r="A140" s="45"/>
      <c r="B140" s="14" t="s">
        <v>305</v>
      </c>
      <c r="C140" s="10" t="s">
        <v>32</v>
      </c>
      <c r="D140" s="10" t="s">
        <v>9</v>
      </c>
      <c r="E140" s="11" t="s">
        <v>148</v>
      </c>
      <c r="F140" s="10" t="s">
        <v>15</v>
      </c>
      <c r="G140" s="50">
        <v>0</v>
      </c>
      <c r="H140" s="50">
        <v>0</v>
      </c>
      <c r="I140" s="114">
        <f>0+2.37759+1.5</f>
        <v>3.87759</v>
      </c>
      <c r="J140" s="98">
        <f>I140-H140+8</f>
        <v>11.87759</v>
      </c>
      <c r="K140" s="94">
        <f>0</f>
        <v>0</v>
      </c>
      <c r="L140" s="94">
        <v>0</v>
      </c>
    </row>
    <row r="141" spans="1:12" ht="37.5" customHeight="1" hidden="1">
      <c r="A141" s="45"/>
      <c r="B141" s="16" t="s">
        <v>149</v>
      </c>
      <c r="C141" s="10" t="s">
        <v>32</v>
      </c>
      <c r="D141" s="10" t="s">
        <v>9</v>
      </c>
      <c r="E141" s="11" t="s">
        <v>150</v>
      </c>
      <c r="F141" s="10"/>
      <c r="G141" s="50">
        <f>G142</f>
        <v>100</v>
      </c>
      <c r="H141" s="50">
        <f>H142</f>
        <v>100</v>
      </c>
      <c r="I141" s="114">
        <f>I142</f>
        <v>100</v>
      </c>
      <c r="J141" s="98">
        <f aca="true" t="shared" si="16" ref="J141:J172">I141-H141</f>
        <v>0</v>
      </c>
      <c r="K141" s="94">
        <f>0</f>
        <v>0</v>
      </c>
      <c r="L141" s="94">
        <v>0</v>
      </c>
    </row>
    <row r="142" spans="1:12" ht="34.5" customHeight="1" hidden="1">
      <c r="A142" s="45"/>
      <c r="B142" s="14" t="s">
        <v>222</v>
      </c>
      <c r="C142" s="10" t="s">
        <v>32</v>
      </c>
      <c r="D142" s="10" t="s">
        <v>9</v>
      </c>
      <c r="E142" s="11" t="s">
        <v>151</v>
      </c>
      <c r="F142" s="10" t="s">
        <v>14</v>
      </c>
      <c r="G142" s="50">
        <v>100</v>
      </c>
      <c r="H142" s="50">
        <v>100</v>
      </c>
      <c r="I142" s="114">
        <v>100</v>
      </c>
      <c r="J142" s="98">
        <f t="shared" si="16"/>
        <v>0</v>
      </c>
      <c r="K142" s="94">
        <f>0</f>
        <v>0</v>
      </c>
      <c r="L142" s="94">
        <v>0</v>
      </c>
    </row>
    <row r="143" spans="1:12" ht="30.75" customHeight="1" hidden="1">
      <c r="A143" s="45"/>
      <c r="B143" s="16" t="s">
        <v>80</v>
      </c>
      <c r="C143" s="10" t="s">
        <v>32</v>
      </c>
      <c r="D143" s="10" t="s">
        <v>9</v>
      </c>
      <c r="E143" s="11" t="s">
        <v>152</v>
      </c>
      <c r="F143" s="10"/>
      <c r="G143" s="50">
        <v>850</v>
      </c>
      <c r="H143" s="50">
        <v>850</v>
      </c>
      <c r="I143" s="114">
        <v>850</v>
      </c>
      <c r="J143" s="98">
        <f t="shared" si="16"/>
        <v>0</v>
      </c>
      <c r="K143" s="94">
        <f>0</f>
        <v>0</v>
      </c>
      <c r="L143" s="94">
        <v>0</v>
      </c>
    </row>
    <row r="144" spans="1:12" ht="36.75" customHeight="1" hidden="1">
      <c r="A144" s="45"/>
      <c r="B144" s="14" t="s">
        <v>223</v>
      </c>
      <c r="C144" s="10" t="s">
        <v>32</v>
      </c>
      <c r="D144" s="10" t="s">
        <v>9</v>
      </c>
      <c r="E144" s="11" t="s">
        <v>153</v>
      </c>
      <c r="F144" s="10" t="s">
        <v>14</v>
      </c>
      <c r="G144" s="50">
        <v>850</v>
      </c>
      <c r="H144" s="50">
        <v>850</v>
      </c>
      <c r="I144" s="114">
        <f>850-252.8+252.8</f>
        <v>850</v>
      </c>
      <c r="J144" s="98">
        <f t="shared" si="16"/>
        <v>0</v>
      </c>
      <c r="K144" s="94">
        <f>0</f>
        <v>0</v>
      </c>
      <c r="L144" s="94">
        <v>0</v>
      </c>
    </row>
    <row r="145" spans="1:12" ht="35.25" customHeight="1" hidden="1">
      <c r="A145" s="45"/>
      <c r="B145" s="16" t="s">
        <v>82</v>
      </c>
      <c r="C145" s="10" t="s">
        <v>32</v>
      </c>
      <c r="D145" s="10" t="s">
        <v>9</v>
      </c>
      <c r="E145" s="11" t="s">
        <v>154</v>
      </c>
      <c r="F145" s="10"/>
      <c r="G145" s="50">
        <f>G146</f>
        <v>500</v>
      </c>
      <c r="H145" s="50">
        <f>H146</f>
        <v>500</v>
      </c>
      <c r="I145" s="114">
        <f>I146</f>
        <v>500</v>
      </c>
      <c r="J145" s="98">
        <f t="shared" si="16"/>
        <v>0</v>
      </c>
      <c r="K145" s="94">
        <f>0</f>
        <v>0</v>
      </c>
      <c r="L145" s="94">
        <v>0</v>
      </c>
    </row>
    <row r="146" spans="1:12" ht="30.75" customHeight="1" hidden="1">
      <c r="A146" s="45"/>
      <c r="B146" s="14" t="s">
        <v>224</v>
      </c>
      <c r="C146" s="10" t="s">
        <v>32</v>
      </c>
      <c r="D146" s="10" t="s">
        <v>9</v>
      </c>
      <c r="E146" s="11" t="s">
        <v>155</v>
      </c>
      <c r="F146" s="10" t="s">
        <v>14</v>
      </c>
      <c r="G146" s="50">
        <v>500</v>
      </c>
      <c r="H146" s="50">
        <v>500</v>
      </c>
      <c r="I146" s="114">
        <v>500</v>
      </c>
      <c r="J146" s="94">
        <f t="shared" si="16"/>
        <v>0</v>
      </c>
      <c r="K146" s="94">
        <f>0</f>
        <v>0</v>
      </c>
      <c r="L146" s="94">
        <v>0</v>
      </c>
    </row>
    <row r="147" spans="1:12" ht="53.25" customHeight="1">
      <c r="A147" s="45"/>
      <c r="B147" s="71" t="s">
        <v>263</v>
      </c>
      <c r="C147" s="33" t="s">
        <v>32</v>
      </c>
      <c r="D147" s="33" t="s">
        <v>9</v>
      </c>
      <c r="E147" s="36" t="s">
        <v>51</v>
      </c>
      <c r="F147" s="33"/>
      <c r="G147" s="58">
        <f>G154+G156+G152</f>
        <v>700</v>
      </c>
      <c r="H147" s="58">
        <f>H154+H156+H152</f>
        <v>700</v>
      </c>
      <c r="I147" s="118">
        <f>I154+I156+I152+I148+I158</f>
        <v>6359.59502</v>
      </c>
      <c r="J147" s="98">
        <f t="shared" si="16"/>
        <v>5659.59502</v>
      </c>
      <c r="K147" s="94">
        <f>0</f>
        <v>0</v>
      </c>
      <c r="L147" s="94">
        <v>0</v>
      </c>
    </row>
    <row r="148" spans="1:12" ht="78">
      <c r="A148" s="45"/>
      <c r="B148" s="71" t="s">
        <v>308</v>
      </c>
      <c r="C148" s="33" t="s">
        <v>32</v>
      </c>
      <c r="D148" s="33" t="s">
        <v>9</v>
      </c>
      <c r="E148" s="36" t="s">
        <v>307</v>
      </c>
      <c r="F148" s="33"/>
      <c r="G148" s="58">
        <v>0</v>
      </c>
      <c r="H148" s="58">
        <v>0</v>
      </c>
      <c r="I148" s="118">
        <f>I149+I150+I151</f>
        <v>5884.79502</v>
      </c>
      <c r="J148" s="98">
        <f t="shared" si="16"/>
        <v>5884.79502</v>
      </c>
      <c r="K148" s="94">
        <f>0</f>
        <v>0</v>
      </c>
      <c r="L148" s="94">
        <v>0</v>
      </c>
    </row>
    <row r="149" spans="1:12" ht="78">
      <c r="A149" s="45"/>
      <c r="B149" s="71" t="s">
        <v>309</v>
      </c>
      <c r="C149" s="33" t="s">
        <v>32</v>
      </c>
      <c r="D149" s="33" t="s">
        <v>9</v>
      </c>
      <c r="E149" s="36" t="s">
        <v>311</v>
      </c>
      <c r="F149" s="33" t="s">
        <v>14</v>
      </c>
      <c r="G149" s="58">
        <v>0</v>
      </c>
      <c r="H149" s="58">
        <v>0</v>
      </c>
      <c r="I149" s="118">
        <f>5179.09912</f>
        <v>5179.09912</v>
      </c>
      <c r="J149" s="98">
        <f t="shared" si="16"/>
        <v>5179.09912</v>
      </c>
      <c r="K149" s="94">
        <f>0</f>
        <v>0</v>
      </c>
      <c r="L149" s="94">
        <v>0</v>
      </c>
    </row>
    <row r="150" spans="1:12" ht="78">
      <c r="A150" s="45"/>
      <c r="B150" s="71" t="s">
        <v>310</v>
      </c>
      <c r="C150" s="33" t="s">
        <v>32</v>
      </c>
      <c r="D150" s="33" t="s">
        <v>9</v>
      </c>
      <c r="E150" s="36" t="s">
        <v>311</v>
      </c>
      <c r="F150" s="33" t="s">
        <v>14</v>
      </c>
      <c r="G150" s="58">
        <v>0</v>
      </c>
      <c r="H150" s="58">
        <v>0</v>
      </c>
      <c r="I150" s="118">
        <f>105.6959</f>
        <v>105.6959</v>
      </c>
      <c r="J150" s="98">
        <f t="shared" si="16"/>
        <v>105.6959</v>
      </c>
      <c r="K150" s="94">
        <f>0</f>
        <v>0</v>
      </c>
      <c r="L150" s="94">
        <v>0</v>
      </c>
    </row>
    <row r="151" spans="1:12" ht="66.75" customHeight="1">
      <c r="A151" s="45"/>
      <c r="B151" s="71" t="s">
        <v>312</v>
      </c>
      <c r="C151" s="33" t="s">
        <v>32</v>
      </c>
      <c r="D151" s="33" t="s">
        <v>9</v>
      </c>
      <c r="E151" s="36" t="s">
        <v>311</v>
      </c>
      <c r="F151" s="33" t="s">
        <v>14</v>
      </c>
      <c r="G151" s="58">
        <v>0</v>
      </c>
      <c r="H151" s="58">
        <v>0</v>
      </c>
      <c r="I151" s="118">
        <f>600</f>
        <v>600</v>
      </c>
      <c r="J151" s="98">
        <f t="shared" si="16"/>
        <v>600</v>
      </c>
      <c r="K151" s="94">
        <f>0</f>
        <v>0</v>
      </c>
      <c r="L151" s="94">
        <v>0</v>
      </c>
    </row>
    <row r="152" spans="1:12" ht="30.75">
      <c r="A152" s="45"/>
      <c r="B152" s="71" t="s">
        <v>156</v>
      </c>
      <c r="C152" s="33" t="s">
        <v>32</v>
      </c>
      <c r="D152" s="33" t="s">
        <v>9</v>
      </c>
      <c r="E152" s="36" t="s">
        <v>157</v>
      </c>
      <c r="F152" s="33"/>
      <c r="G152" s="58">
        <f>G153</f>
        <v>100</v>
      </c>
      <c r="H152" s="58">
        <f>H153</f>
        <v>100</v>
      </c>
      <c r="I152" s="111">
        <f>I153</f>
        <v>0</v>
      </c>
      <c r="J152" s="94">
        <f t="shared" si="16"/>
        <v>-100</v>
      </c>
      <c r="K152" s="94">
        <f>0</f>
        <v>0</v>
      </c>
      <c r="L152" s="94">
        <v>0</v>
      </c>
    </row>
    <row r="153" spans="1:12" ht="30.75">
      <c r="A153" s="45"/>
      <c r="B153" s="71" t="s">
        <v>225</v>
      </c>
      <c r="C153" s="33" t="s">
        <v>32</v>
      </c>
      <c r="D153" s="33" t="s">
        <v>9</v>
      </c>
      <c r="E153" s="36" t="s">
        <v>269</v>
      </c>
      <c r="F153" s="33" t="s">
        <v>14</v>
      </c>
      <c r="G153" s="58">
        <v>100</v>
      </c>
      <c r="H153" s="58">
        <v>100</v>
      </c>
      <c r="I153" s="111">
        <f>100-100</f>
        <v>0</v>
      </c>
      <c r="J153" s="94">
        <f t="shared" si="16"/>
        <v>-100</v>
      </c>
      <c r="K153" s="94">
        <f>0</f>
        <v>0</v>
      </c>
      <c r="L153" s="94">
        <v>0</v>
      </c>
    </row>
    <row r="154" spans="1:12" ht="33.75" customHeight="1">
      <c r="A154" s="45"/>
      <c r="B154" s="71" t="s">
        <v>158</v>
      </c>
      <c r="C154" s="33" t="s">
        <v>32</v>
      </c>
      <c r="D154" s="33" t="s">
        <v>9</v>
      </c>
      <c r="E154" s="36" t="s">
        <v>159</v>
      </c>
      <c r="F154" s="33"/>
      <c r="G154" s="58">
        <f>G155</f>
        <v>500</v>
      </c>
      <c r="H154" s="58">
        <f>H155</f>
        <v>500</v>
      </c>
      <c r="I154" s="111">
        <f>I155</f>
        <v>0</v>
      </c>
      <c r="J154" s="94">
        <f t="shared" si="16"/>
        <v>-500</v>
      </c>
      <c r="K154" s="94">
        <f>0</f>
        <v>0</v>
      </c>
      <c r="L154" s="94">
        <v>0</v>
      </c>
    </row>
    <row r="155" spans="1:12" ht="30.75">
      <c r="A155" s="45"/>
      <c r="B155" s="71" t="s">
        <v>230</v>
      </c>
      <c r="C155" s="33" t="s">
        <v>32</v>
      </c>
      <c r="D155" s="33" t="s">
        <v>9</v>
      </c>
      <c r="E155" s="36" t="s">
        <v>270</v>
      </c>
      <c r="F155" s="33" t="s">
        <v>14</v>
      </c>
      <c r="G155" s="58">
        <v>500</v>
      </c>
      <c r="H155" s="58">
        <v>500</v>
      </c>
      <c r="I155" s="111">
        <f>500-500</f>
        <v>0</v>
      </c>
      <c r="J155" s="94">
        <f t="shared" si="16"/>
        <v>-500</v>
      </c>
      <c r="K155" s="94">
        <f>0</f>
        <v>0</v>
      </c>
      <c r="L155" s="94">
        <v>0</v>
      </c>
    </row>
    <row r="156" spans="1:12" ht="35.25" customHeight="1">
      <c r="A156" s="45"/>
      <c r="B156" s="71" t="s">
        <v>275</v>
      </c>
      <c r="C156" s="33" t="s">
        <v>32</v>
      </c>
      <c r="D156" s="33" t="s">
        <v>9</v>
      </c>
      <c r="E156" s="36" t="s">
        <v>231</v>
      </c>
      <c r="F156" s="33"/>
      <c r="G156" s="58">
        <f>G157</f>
        <v>100</v>
      </c>
      <c r="H156" s="58">
        <f>H157</f>
        <v>100</v>
      </c>
      <c r="I156" s="111">
        <f>I157</f>
        <v>0</v>
      </c>
      <c r="J156" s="94">
        <f t="shared" si="16"/>
        <v>-100</v>
      </c>
      <c r="K156" s="94">
        <f>0</f>
        <v>0</v>
      </c>
      <c r="L156" s="94">
        <v>0</v>
      </c>
    </row>
    <row r="157" spans="1:12" ht="36.75" customHeight="1">
      <c r="A157" s="45"/>
      <c r="B157" s="71" t="s">
        <v>276</v>
      </c>
      <c r="C157" s="33" t="s">
        <v>32</v>
      </c>
      <c r="D157" s="33" t="s">
        <v>9</v>
      </c>
      <c r="E157" s="36" t="s">
        <v>287</v>
      </c>
      <c r="F157" s="33" t="s">
        <v>14</v>
      </c>
      <c r="G157" s="58">
        <v>100</v>
      </c>
      <c r="H157" s="58">
        <v>100</v>
      </c>
      <c r="I157" s="111">
        <f>100-100</f>
        <v>0</v>
      </c>
      <c r="J157" s="94">
        <f t="shared" si="16"/>
        <v>-100</v>
      </c>
      <c r="K157" s="94">
        <f>0</f>
        <v>0</v>
      </c>
      <c r="L157" s="94">
        <v>0</v>
      </c>
    </row>
    <row r="158" spans="1:12" ht="36.75" customHeight="1">
      <c r="A158" s="45"/>
      <c r="B158" s="71" t="s">
        <v>313</v>
      </c>
      <c r="C158" s="33" t="s">
        <v>32</v>
      </c>
      <c r="D158" s="33" t="s">
        <v>9</v>
      </c>
      <c r="E158" s="36" t="s">
        <v>314</v>
      </c>
      <c r="F158" s="33"/>
      <c r="G158" s="58">
        <f>G159</f>
        <v>0</v>
      </c>
      <c r="H158" s="58">
        <f>H159</f>
        <v>0</v>
      </c>
      <c r="I158" s="111">
        <f>I159</f>
        <v>474.8</v>
      </c>
      <c r="J158" s="94">
        <f t="shared" si="16"/>
        <v>474.8</v>
      </c>
      <c r="K158" s="94">
        <f>0</f>
        <v>0</v>
      </c>
      <c r="L158" s="94">
        <v>0</v>
      </c>
    </row>
    <row r="159" spans="1:12" ht="68.25" customHeight="1">
      <c r="A159" s="45"/>
      <c r="B159" s="71" t="s">
        <v>316</v>
      </c>
      <c r="C159" s="33" t="s">
        <v>32</v>
      </c>
      <c r="D159" s="33" t="s">
        <v>9</v>
      </c>
      <c r="E159" s="36" t="s">
        <v>315</v>
      </c>
      <c r="F159" s="33" t="s">
        <v>14</v>
      </c>
      <c r="G159" s="58">
        <v>0</v>
      </c>
      <c r="H159" s="58">
        <v>0</v>
      </c>
      <c r="I159" s="111">
        <f>100+252.8+122</f>
        <v>474.8</v>
      </c>
      <c r="J159" s="94">
        <f t="shared" si="16"/>
        <v>474.8</v>
      </c>
      <c r="K159" s="94">
        <f>0</f>
        <v>0</v>
      </c>
      <c r="L159" s="94">
        <v>0</v>
      </c>
    </row>
    <row r="160" spans="1:12" ht="49.5" customHeight="1" hidden="1">
      <c r="A160" s="45"/>
      <c r="B160" s="71" t="s">
        <v>227</v>
      </c>
      <c r="C160" s="33" t="s">
        <v>32</v>
      </c>
      <c r="D160" s="33" t="s">
        <v>9</v>
      </c>
      <c r="E160" s="36" t="s">
        <v>243</v>
      </c>
      <c r="F160" s="33"/>
      <c r="G160" s="53">
        <f aca="true" t="shared" si="17" ref="G160:I161">G161</f>
        <v>1520</v>
      </c>
      <c r="H160" s="53">
        <f t="shared" si="17"/>
        <v>1520</v>
      </c>
      <c r="I160" s="118">
        <f t="shared" si="17"/>
        <v>1520</v>
      </c>
      <c r="J160" s="98">
        <f t="shared" si="16"/>
        <v>0</v>
      </c>
      <c r="K160" s="94">
        <f>0</f>
        <v>0</v>
      </c>
      <c r="L160" s="94">
        <v>0</v>
      </c>
    </row>
    <row r="161" spans="1:12" ht="30.75" customHeight="1" hidden="1">
      <c r="A161" s="45"/>
      <c r="B161" s="71" t="s">
        <v>228</v>
      </c>
      <c r="C161" s="33" t="s">
        <v>32</v>
      </c>
      <c r="D161" s="33" t="s">
        <v>9</v>
      </c>
      <c r="E161" s="36" t="s">
        <v>244</v>
      </c>
      <c r="F161" s="33"/>
      <c r="G161" s="53">
        <f t="shared" si="17"/>
        <v>1520</v>
      </c>
      <c r="H161" s="53">
        <f t="shared" si="17"/>
        <v>1520</v>
      </c>
      <c r="I161" s="118">
        <f t="shared" si="17"/>
        <v>1520</v>
      </c>
      <c r="J161" s="98">
        <f t="shared" si="16"/>
        <v>0</v>
      </c>
      <c r="K161" s="94">
        <f>0</f>
        <v>0</v>
      </c>
      <c r="L161" s="94">
        <v>0</v>
      </c>
    </row>
    <row r="162" spans="1:12" ht="46.5" customHeight="1" hidden="1">
      <c r="A162" s="45"/>
      <c r="B162" s="16" t="s">
        <v>226</v>
      </c>
      <c r="C162" s="33" t="s">
        <v>32</v>
      </c>
      <c r="D162" s="33" t="s">
        <v>9</v>
      </c>
      <c r="E162" s="36" t="s">
        <v>246</v>
      </c>
      <c r="F162" s="33" t="s">
        <v>14</v>
      </c>
      <c r="G162" s="58">
        <v>1520</v>
      </c>
      <c r="H162" s="58">
        <v>1520</v>
      </c>
      <c r="I162" s="118">
        <f>1520-893.45707-2.37759+895.83466</f>
        <v>1520</v>
      </c>
      <c r="J162" s="98">
        <f t="shared" si="16"/>
        <v>0</v>
      </c>
      <c r="K162" s="94">
        <f>0</f>
        <v>0</v>
      </c>
      <c r="L162" s="94">
        <v>0</v>
      </c>
    </row>
    <row r="163" spans="1:12" ht="30.75" customHeight="1" hidden="1">
      <c r="A163" s="45"/>
      <c r="B163" s="67" t="s">
        <v>36</v>
      </c>
      <c r="C163" s="15" t="s">
        <v>32</v>
      </c>
      <c r="D163" s="15" t="s">
        <v>32</v>
      </c>
      <c r="E163" s="21"/>
      <c r="F163" s="15"/>
      <c r="G163" s="52">
        <f>G164</f>
        <v>1767.3</v>
      </c>
      <c r="H163" s="52">
        <f>H164</f>
        <v>1767.3</v>
      </c>
      <c r="I163" s="119">
        <f>I164</f>
        <v>1767.3</v>
      </c>
      <c r="J163" s="94">
        <f t="shared" si="16"/>
        <v>0</v>
      </c>
      <c r="K163" s="94">
        <f>0</f>
        <v>0</v>
      </c>
      <c r="L163" s="94">
        <v>0</v>
      </c>
    </row>
    <row r="164" spans="1:12" ht="85.5" customHeight="1" hidden="1">
      <c r="A164" s="45"/>
      <c r="B164" s="14" t="s">
        <v>286</v>
      </c>
      <c r="C164" s="10" t="s">
        <v>32</v>
      </c>
      <c r="D164" s="10" t="s">
        <v>32</v>
      </c>
      <c r="E164" s="11" t="s">
        <v>5</v>
      </c>
      <c r="F164" s="10"/>
      <c r="G164" s="49">
        <f>G166</f>
        <v>1767.3</v>
      </c>
      <c r="H164" s="49">
        <f>H166</f>
        <v>1767.3</v>
      </c>
      <c r="I164" s="108">
        <f>I166</f>
        <v>1767.3</v>
      </c>
      <c r="J164" s="94">
        <f t="shared" si="16"/>
        <v>0</v>
      </c>
      <c r="K164" s="94">
        <f>0</f>
        <v>0</v>
      </c>
      <c r="L164" s="94">
        <v>0</v>
      </c>
    </row>
    <row r="165" spans="1:12" ht="33.75" customHeight="1" hidden="1">
      <c r="A165" s="45"/>
      <c r="B165" s="37" t="s">
        <v>138</v>
      </c>
      <c r="C165" s="10" t="s">
        <v>32</v>
      </c>
      <c r="D165" s="10" t="s">
        <v>32</v>
      </c>
      <c r="E165" s="11" t="s">
        <v>99</v>
      </c>
      <c r="F165" s="10"/>
      <c r="G165" s="49">
        <f>G166</f>
        <v>1767.3</v>
      </c>
      <c r="H165" s="49">
        <f>H166</f>
        <v>1767.3</v>
      </c>
      <c r="I165" s="108">
        <f>I166</f>
        <v>1767.3</v>
      </c>
      <c r="J165" s="94">
        <f t="shared" si="16"/>
        <v>0</v>
      </c>
      <c r="K165" s="94">
        <f>0</f>
        <v>0</v>
      </c>
      <c r="L165" s="94">
        <v>0</v>
      </c>
    </row>
    <row r="166" spans="1:12" ht="131.25" customHeight="1" hidden="1">
      <c r="A166" s="45"/>
      <c r="B166" s="37" t="s">
        <v>100</v>
      </c>
      <c r="C166" s="10" t="s">
        <v>32</v>
      </c>
      <c r="D166" s="10" t="s">
        <v>32</v>
      </c>
      <c r="E166" s="11" t="s">
        <v>101</v>
      </c>
      <c r="F166" s="10" t="s">
        <v>8</v>
      </c>
      <c r="G166" s="50">
        <v>1767.3</v>
      </c>
      <c r="H166" s="50">
        <v>1767.3</v>
      </c>
      <c r="I166" s="108">
        <v>1767.3</v>
      </c>
      <c r="J166" s="94">
        <f t="shared" si="16"/>
        <v>0</v>
      </c>
      <c r="K166" s="94">
        <f>0</f>
        <v>0</v>
      </c>
      <c r="L166" s="94">
        <v>0</v>
      </c>
    </row>
    <row r="167" spans="1:12" ht="15" customHeight="1" hidden="1">
      <c r="A167" s="45"/>
      <c r="B167" s="72" t="s">
        <v>72</v>
      </c>
      <c r="C167" s="15" t="s">
        <v>71</v>
      </c>
      <c r="D167" s="10"/>
      <c r="E167" s="11"/>
      <c r="F167" s="10"/>
      <c r="G167" s="52">
        <f aca="true" t="shared" si="18" ref="G167:I170">G168</f>
        <v>100</v>
      </c>
      <c r="H167" s="52">
        <f t="shared" si="18"/>
        <v>100</v>
      </c>
      <c r="I167" s="110">
        <f t="shared" si="18"/>
        <v>100</v>
      </c>
      <c r="J167" s="94">
        <f t="shared" si="16"/>
        <v>0</v>
      </c>
      <c r="K167" s="94">
        <f>0</f>
        <v>0</v>
      </c>
      <c r="L167" s="94">
        <v>0</v>
      </c>
    </row>
    <row r="168" spans="1:12" ht="34.5" customHeight="1" hidden="1">
      <c r="A168" s="45"/>
      <c r="B168" s="17" t="s">
        <v>73</v>
      </c>
      <c r="C168" s="20" t="s">
        <v>71</v>
      </c>
      <c r="D168" s="20" t="s">
        <v>32</v>
      </c>
      <c r="E168" s="11"/>
      <c r="F168" s="10"/>
      <c r="G168" s="49">
        <f t="shared" si="18"/>
        <v>100</v>
      </c>
      <c r="H168" s="49">
        <f t="shared" si="18"/>
        <v>100</v>
      </c>
      <c r="I168" s="108">
        <f t="shared" si="18"/>
        <v>100</v>
      </c>
      <c r="J168" s="94">
        <f t="shared" si="16"/>
        <v>0</v>
      </c>
      <c r="K168" s="94">
        <f>0</f>
        <v>0</v>
      </c>
      <c r="L168" s="94">
        <v>0</v>
      </c>
    </row>
    <row r="169" spans="1:12" ht="62.25" customHeight="1" hidden="1">
      <c r="A169" s="45"/>
      <c r="B169" s="14" t="s">
        <v>256</v>
      </c>
      <c r="C169" s="20" t="s">
        <v>71</v>
      </c>
      <c r="D169" s="20" t="s">
        <v>32</v>
      </c>
      <c r="E169" s="30" t="s">
        <v>71</v>
      </c>
      <c r="F169" s="10"/>
      <c r="G169" s="56">
        <f t="shared" si="18"/>
        <v>100</v>
      </c>
      <c r="H169" s="56">
        <f t="shared" si="18"/>
        <v>100</v>
      </c>
      <c r="I169" s="115">
        <f t="shared" si="18"/>
        <v>100</v>
      </c>
      <c r="J169" s="94">
        <f t="shared" si="16"/>
        <v>0</v>
      </c>
      <c r="K169" s="94">
        <f>0</f>
        <v>0</v>
      </c>
      <c r="L169" s="94">
        <v>0</v>
      </c>
    </row>
    <row r="170" spans="1:12" ht="30.75" customHeight="1" hidden="1">
      <c r="A170" s="45"/>
      <c r="B170" s="17" t="s">
        <v>74</v>
      </c>
      <c r="C170" s="10" t="s">
        <v>71</v>
      </c>
      <c r="D170" s="10" t="s">
        <v>32</v>
      </c>
      <c r="E170" s="11" t="s">
        <v>161</v>
      </c>
      <c r="F170" s="10"/>
      <c r="G170" s="49">
        <f t="shared" si="18"/>
        <v>100</v>
      </c>
      <c r="H170" s="49">
        <f t="shared" si="18"/>
        <v>100</v>
      </c>
      <c r="I170" s="108">
        <f t="shared" si="18"/>
        <v>100</v>
      </c>
      <c r="J170" s="94">
        <f t="shared" si="16"/>
        <v>0</v>
      </c>
      <c r="K170" s="94">
        <f>0</f>
        <v>0</v>
      </c>
      <c r="L170" s="94">
        <v>0</v>
      </c>
    </row>
    <row r="171" spans="1:12" ht="39.75" customHeight="1" hidden="1">
      <c r="A171" s="45"/>
      <c r="B171" s="17" t="s">
        <v>229</v>
      </c>
      <c r="C171" s="10" t="s">
        <v>71</v>
      </c>
      <c r="D171" s="10" t="s">
        <v>32</v>
      </c>
      <c r="E171" s="11" t="s">
        <v>162</v>
      </c>
      <c r="F171" s="10" t="s">
        <v>14</v>
      </c>
      <c r="G171" s="50">
        <v>100</v>
      </c>
      <c r="H171" s="50">
        <v>100</v>
      </c>
      <c r="I171" s="108">
        <v>100</v>
      </c>
      <c r="J171" s="94">
        <f t="shared" si="16"/>
        <v>0</v>
      </c>
      <c r="K171" s="94">
        <f>0</f>
        <v>0</v>
      </c>
      <c r="L171" s="94">
        <v>0</v>
      </c>
    </row>
    <row r="172" spans="1:12" ht="15">
      <c r="A172" s="45"/>
      <c r="B172" s="67" t="s">
        <v>37</v>
      </c>
      <c r="C172" s="15" t="s">
        <v>38</v>
      </c>
      <c r="D172" s="15"/>
      <c r="E172" s="11"/>
      <c r="F172" s="10"/>
      <c r="G172" s="52">
        <f>G173</f>
        <v>18674.87</v>
      </c>
      <c r="H172" s="52">
        <f>H173</f>
        <v>18674.87</v>
      </c>
      <c r="I172" s="119">
        <f>I173</f>
        <v>18674.87</v>
      </c>
      <c r="J172" s="94">
        <f t="shared" si="16"/>
        <v>0</v>
      </c>
      <c r="K172" s="94">
        <f>0</f>
        <v>0</v>
      </c>
      <c r="L172" s="94">
        <v>0</v>
      </c>
    </row>
    <row r="173" spans="1:12" ht="15">
      <c r="A173" s="45"/>
      <c r="B173" s="67" t="s">
        <v>39</v>
      </c>
      <c r="C173" s="15" t="s">
        <v>38</v>
      </c>
      <c r="D173" s="15" t="s">
        <v>4</v>
      </c>
      <c r="E173" s="21"/>
      <c r="F173" s="15"/>
      <c r="G173" s="52">
        <f>G177+G187+G174+G180+G184</f>
        <v>18674.87</v>
      </c>
      <c r="H173" s="52">
        <f>H177+H187+H174+H180+H184</f>
        <v>18674.87</v>
      </c>
      <c r="I173" s="119">
        <f>I177+I187+I174+I180+I184</f>
        <v>18674.87</v>
      </c>
      <c r="J173" s="94">
        <f aca="true" t="shared" si="19" ref="J173:J210">I173-H173</f>
        <v>0</v>
      </c>
      <c r="K173" s="94">
        <f>0</f>
        <v>0</v>
      </c>
      <c r="L173" s="94">
        <v>0</v>
      </c>
    </row>
    <row r="174" spans="1:12" ht="69.75" customHeight="1" hidden="1">
      <c r="A174" s="45"/>
      <c r="B174" s="59" t="s">
        <v>264</v>
      </c>
      <c r="C174" s="27" t="s">
        <v>38</v>
      </c>
      <c r="D174" s="10" t="s">
        <v>4</v>
      </c>
      <c r="E174" s="11" t="s">
        <v>163</v>
      </c>
      <c r="F174" s="15"/>
      <c r="G174" s="50">
        <f aca="true" t="shared" si="20" ref="G174:I175">G175</f>
        <v>94.5</v>
      </c>
      <c r="H174" s="50">
        <f t="shared" si="20"/>
        <v>94.5</v>
      </c>
      <c r="I174" s="108">
        <f t="shared" si="20"/>
        <v>94.5</v>
      </c>
      <c r="J174" s="94">
        <f t="shared" si="19"/>
        <v>0</v>
      </c>
      <c r="K174" s="94">
        <f>0</f>
        <v>0</v>
      </c>
      <c r="L174" s="94">
        <v>0</v>
      </c>
    </row>
    <row r="175" spans="1:12" ht="30.75" customHeight="1" hidden="1">
      <c r="A175" s="45"/>
      <c r="B175" s="59" t="s">
        <v>164</v>
      </c>
      <c r="C175" s="27" t="s">
        <v>38</v>
      </c>
      <c r="D175" s="10" t="s">
        <v>4</v>
      </c>
      <c r="E175" s="11" t="s">
        <v>165</v>
      </c>
      <c r="F175" s="10"/>
      <c r="G175" s="50">
        <f t="shared" si="20"/>
        <v>94.5</v>
      </c>
      <c r="H175" s="50">
        <f t="shared" si="20"/>
        <v>94.5</v>
      </c>
      <c r="I175" s="108">
        <f t="shared" si="20"/>
        <v>94.5</v>
      </c>
      <c r="J175" s="94">
        <f t="shared" si="19"/>
        <v>0</v>
      </c>
      <c r="K175" s="94">
        <f>0</f>
        <v>0</v>
      </c>
      <c r="L175" s="94">
        <v>0</v>
      </c>
    </row>
    <row r="176" spans="1:12" ht="62.25" customHeight="1" hidden="1">
      <c r="A176" s="45"/>
      <c r="B176" s="59" t="s">
        <v>201</v>
      </c>
      <c r="C176" s="27" t="s">
        <v>38</v>
      </c>
      <c r="D176" s="10" t="s">
        <v>4</v>
      </c>
      <c r="E176" s="11" t="s">
        <v>166</v>
      </c>
      <c r="F176" s="10" t="s">
        <v>34</v>
      </c>
      <c r="G176" s="50">
        <v>94.5</v>
      </c>
      <c r="H176" s="50">
        <v>94.5</v>
      </c>
      <c r="I176" s="108">
        <v>94.5</v>
      </c>
      <c r="J176" s="94">
        <f t="shared" si="19"/>
        <v>0</v>
      </c>
      <c r="K176" s="94">
        <f>0</f>
        <v>0</v>
      </c>
      <c r="L176" s="94">
        <v>0</v>
      </c>
    </row>
    <row r="177" spans="1:12" ht="78" customHeight="1" hidden="1">
      <c r="A177" s="45"/>
      <c r="B177" s="14" t="s">
        <v>286</v>
      </c>
      <c r="C177" s="10" t="s">
        <v>38</v>
      </c>
      <c r="D177" s="10" t="s">
        <v>4</v>
      </c>
      <c r="E177" s="11" t="s">
        <v>5</v>
      </c>
      <c r="F177" s="10"/>
      <c r="G177" s="49">
        <f aca="true" t="shared" si="21" ref="G177:I178">G178</f>
        <v>2525.5</v>
      </c>
      <c r="H177" s="49">
        <f t="shared" si="21"/>
        <v>2525.5</v>
      </c>
      <c r="I177" s="108">
        <f t="shared" si="21"/>
        <v>2525.5</v>
      </c>
      <c r="J177" s="94">
        <f t="shared" si="19"/>
        <v>0</v>
      </c>
      <c r="K177" s="94">
        <f>0</f>
        <v>0</v>
      </c>
      <c r="L177" s="94">
        <v>0</v>
      </c>
    </row>
    <row r="178" spans="1:12" ht="30.75" customHeight="1" hidden="1">
      <c r="A178" s="45"/>
      <c r="B178" s="37" t="s">
        <v>138</v>
      </c>
      <c r="C178" s="10" t="s">
        <v>38</v>
      </c>
      <c r="D178" s="10" t="s">
        <v>4</v>
      </c>
      <c r="E178" s="11" t="s">
        <v>99</v>
      </c>
      <c r="F178" s="10"/>
      <c r="G178" s="49">
        <f t="shared" si="21"/>
        <v>2525.5</v>
      </c>
      <c r="H178" s="49">
        <f t="shared" si="21"/>
        <v>2525.5</v>
      </c>
      <c r="I178" s="108">
        <f t="shared" si="21"/>
        <v>2525.5</v>
      </c>
      <c r="J178" s="94">
        <f t="shared" si="19"/>
        <v>0</v>
      </c>
      <c r="K178" s="94">
        <f>0</f>
        <v>0</v>
      </c>
      <c r="L178" s="94">
        <v>0</v>
      </c>
    </row>
    <row r="179" spans="1:12" ht="129" customHeight="1" hidden="1">
      <c r="A179" s="45"/>
      <c r="B179" s="37" t="s">
        <v>100</v>
      </c>
      <c r="C179" s="10" t="s">
        <v>38</v>
      </c>
      <c r="D179" s="10" t="s">
        <v>4</v>
      </c>
      <c r="E179" s="11" t="s">
        <v>101</v>
      </c>
      <c r="F179" s="10" t="s">
        <v>8</v>
      </c>
      <c r="G179" s="50">
        <v>2525.5</v>
      </c>
      <c r="H179" s="50">
        <v>2525.5</v>
      </c>
      <c r="I179" s="108">
        <v>2525.5</v>
      </c>
      <c r="J179" s="94">
        <f t="shared" si="19"/>
        <v>0</v>
      </c>
      <c r="K179" s="94">
        <f>0</f>
        <v>0</v>
      </c>
      <c r="L179" s="94">
        <v>0</v>
      </c>
    </row>
    <row r="180" spans="1:12" ht="83.25" customHeight="1">
      <c r="A180" s="45"/>
      <c r="B180" s="68" t="s">
        <v>265</v>
      </c>
      <c r="C180" s="27" t="s">
        <v>38</v>
      </c>
      <c r="D180" s="10" t="s">
        <v>4</v>
      </c>
      <c r="E180" s="11" t="s">
        <v>167</v>
      </c>
      <c r="F180" s="10"/>
      <c r="G180" s="50">
        <f>G181</f>
        <v>5039.7</v>
      </c>
      <c r="H180" s="50">
        <f>H181</f>
        <v>5039.7</v>
      </c>
      <c r="I180" s="108">
        <f>I181</f>
        <v>5427.5</v>
      </c>
      <c r="J180" s="94">
        <f t="shared" si="19"/>
        <v>387.8000000000002</v>
      </c>
      <c r="K180" s="94">
        <f>0</f>
        <v>0</v>
      </c>
      <c r="L180" s="94">
        <v>0</v>
      </c>
    </row>
    <row r="181" spans="1:12" ht="50.25" customHeight="1">
      <c r="A181" s="45"/>
      <c r="B181" s="68" t="s">
        <v>168</v>
      </c>
      <c r="C181" s="27" t="s">
        <v>38</v>
      </c>
      <c r="D181" s="10" t="s">
        <v>4</v>
      </c>
      <c r="E181" s="11" t="s">
        <v>169</v>
      </c>
      <c r="F181" s="10"/>
      <c r="G181" s="50">
        <f>G182+G183</f>
        <v>5039.7</v>
      </c>
      <c r="H181" s="50">
        <f>H182+H183</f>
        <v>5039.7</v>
      </c>
      <c r="I181" s="108">
        <f>I182+I183</f>
        <v>5427.5</v>
      </c>
      <c r="J181" s="94">
        <f t="shared" si="19"/>
        <v>387.8000000000002</v>
      </c>
      <c r="K181" s="94">
        <f>0</f>
        <v>0</v>
      </c>
      <c r="L181" s="94">
        <v>0</v>
      </c>
    </row>
    <row r="182" spans="1:12" ht="84" customHeight="1" hidden="1">
      <c r="A182" s="45"/>
      <c r="B182" s="44" t="s">
        <v>232</v>
      </c>
      <c r="C182" s="27" t="s">
        <v>38</v>
      </c>
      <c r="D182" s="10" t="s">
        <v>4</v>
      </c>
      <c r="E182" s="36" t="s">
        <v>237</v>
      </c>
      <c r="F182" s="10" t="s">
        <v>34</v>
      </c>
      <c r="G182" s="50">
        <v>4774</v>
      </c>
      <c r="H182" s="50">
        <v>4774</v>
      </c>
      <c r="I182" s="108">
        <v>4774</v>
      </c>
      <c r="J182" s="94">
        <f t="shared" si="19"/>
        <v>0</v>
      </c>
      <c r="K182" s="94">
        <f>0</f>
        <v>0</v>
      </c>
      <c r="L182" s="94">
        <v>0</v>
      </c>
    </row>
    <row r="183" spans="1:12" ht="96" customHeight="1">
      <c r="A183" s="45"/>
      <c r="B183" s="44" t="s">
        <v>274</v>
      </c>
      <c r="C183" s="27" t="s">
        <v>38</v>
      </c>
      <c r="D183" s="10" t="s">
        <v>4</v>
      </c>
      <c r="E183" s="36" t="s">
        <v>238</v>
      </c>
      <c r="F183" s="10" t="s">
        <v>34</v>
      </c>
      <c r="G183" s="50">
        <v>265.7</v>
      </c>
      <c r="H183" s="50">
        <v>265.7</v>
      </c>
      <c r="I183" s="108">
        <f>265.7+274+113.8</f>
        <v>653.5</v>
      </c>
      <c r="J183" s="94">
        <f t="shared" si="19"/>
        <v>387.8</v>
      </c>
      <c r="K183" s="94">
        <f>0</f>
        <v>0</v>
      </c>
      <c r="L183" s="94">
        <v>0</v>
      </c>
    </row>
    <row r="184" spans="1:12" ht="66" customHeight="1" hidden="1">
      <c r="A184" s="45"/>
      <c r="B184" s="14" t="s">
        <v>233</v>
      </c>
      <c r="C184" s="10" t="s">
        <v>38</v>
      </c>
      <c r="D184" s="10" t="s">
        <v>4</v>
      </c>
      <c r="E184" s="87" t="s">
        <v>240</v>
      </c>
      <c r="F184" s="10"/>
      <c r="G184" s="50">
        <f aca="true" t="shared" si="22" ref="G184:I185">G185</f>
        <v>214.6</v>
      </c>
      <c r="H184" s="50">
        <f t="shared" si="22"/>
        <v>214.6</v>
      </c>
      <c r="I184" s="108">
        <f t="shared" si="22"/>
        <v>214.6</v>
      </c>
      <c r="J184" s="94">
        <f t="shared" si="19"/>
        <v>0</v>
      </c>
      <c r="K184" s="94">
        <f>0</f>
        <v>0</v>
      </c>
      <c r="L184" s="94">
        <v>0</v>
      </c>
    </row>
    <row r="185" spans="1:12" ht="38.25" customHeight="1" hidden="1">
      <c r="A185" s="45"/>
      <c r="B185" s="14" t="s">
        <v>241</v>
      </c>
      <c r="C185" s="10" t="s">
        <v>38</v>
      </c>
      <c r="D185" s="10" t="s">
        <v>4</v>
      </c>
      <c r="E185" s="87" t="s">
        <v>239</v>
      </c>
      <c r="F185" s="10"/>
      <c r="G185" s="50">
        <f t="shared" si="22"/>
        <v>214.6</v>
      </c>
      <c r="H185" s="50">
        <f t="shared" si="22"/>
        <v>214.6</v>
      </c>
      <c r="I185" s="108">
        <f t="shared" si="22"/>
        <v>214.6</v>
      </c>
      <c r="J185" s="94">
        <f t="shared" si="19"/>
        <v>0</v>
      </c>
      <c r="K185" s="94">
        <f>0</f>
        <v>0</v>
      </c>
      <c r="L185" s="94">
        <v>0</v>
      </c>
    </row>
    <row r="186" spans="1:12" ht="97.5" customHeight="1" hidden="1">
      <c r="A186" s="45"/>
      <c r="B186" s="14" t="s">
        <v>242</v>
      </c>
      <c r="C186" s="10" t="s">
        <v>38</v>
      </c>
      <c r="D186" s="10" t="s">
        <v>4</v>
      </c>
      <c r="E186" s="87" t="s">
        <v>247</v>
      </c>
      <c r="F186" s="10" t="s">
        <v>34</v>
      </c>
      <c r="G186" s="50">
        <f>40+174.6</f>
        <v>214.6</v>
      </c>
      <c r="H186" s="50">
        <f>40+174.6</f>
        <v>214.6</v>
      </c>
      <c r="I186" s="108">
        <f>40+174.6</f>
        <v>214.6</v>
      </c>
      <c r="J186" s="94">
        <f t="shared" si="19"/>
        <v>0</v>
      </c>
      <c r="K186" s="94">
        <f>0</f>
        <v>0</v>
      </c>
      <c r="L186" s="94">
        <v>0</v>
      </c>
    </row>
    <row r="187" spans="1:12" ht="15">
      <c r="A187" s="45"/>
      <c r="B187" s="26" t="s">
        <v>53</v>
      </c>
      <c r="C187" s="41" t="s">
        <v>38</v>
      </c>
      <c r="D187" s="41" t="s">
        <v>4</v>
      </c>
      <c r="E187" s="42" t="s">
        <v>6</v>
      </c>
      <c r="F187" s="41"/>
      <c r="G187" s="55">
        <f>G188</f>
        <v>10800.57</v>
      </c>
      <c r="H187" s="55">
        <f>H188</f>
        <v>10800.57</v>
      </c>
      <c r="I187" s="112">
        <f>I188</f>
        <v>10412.77</v>
      </c>
      <c r="J187" s="94">
        <f t="shared" si="19"/>
        <v>-387.7999999999993</v>
      </c>
      <c r="K187" s="94">
        <f>0</f>
        <v>0</v>
      </c>
      <c r="L187" s="94">
        <v>0</v>
      </c>
    </row>
    <row r="188" spans="1:12" ht="15">
      <c r="A188" s="45"/>
      <c r="B188" s="25" t="s">
        <v>114</v>
      </c>
      <c r="C188" s="10" t="s">
        <v>38</v>
      </c>
      <c r="D188" s="10" t="s">
        <v>4</v>
      </c>
      <c r="E188" s="11" t="s">
        <v>54</v>
      </c>
      <c r="F188" s="10"/>
      <c r="G188" s="49">
        <f>SUM(G189:G192)</f>
        <v>10800.57</v>
      </c>
      <c r="H188" s="49">
        <f>SUM(H189:H192)</f>
        <v>10800.57</v>
      </c>
      <c r="I188" s="108">
        <f>SUM(I189:I192)</f>
        <v>10412.77</v>
      </c>
      <c r="J188" s="94">
        <f t="shared" si="19"/>
        <v>-387.7999999999993</v>
      </c>
      <c r="K188" s="94">
        <f>0</f>
        <v>0</v>
      </c>
      <c r="L188" s="94">
        <v>0</v>
      </c>
    </row>
    <row r="189" spans="1:12" ht="82.5" customHeight="1">
      <c r="A189" s="45"/>
      <c r="B189" s="17" t="s">
        <v>170</v>
      </c>
      <c r="C189" s="10" t="s">
        <v>38</v>
      </c>
      <c r="D189" s="10" t="s">
        <v>4</v>
      </c>
      <c r="E189" s="11" t="s">
        <v>171</v>
      </c>
      <c r="F189" s="10" t="s">
        <v>34</v>
      </c>
      <c r="G189" s="50">
        <f>6040.13+0.02</f>
        <v>6040.150000000001</v>
      </c>
      <c r="H189" s="50">
        <f>6040.13+0.02</f>
        <v>6040.150000000001</v>
      </c>
      <c r="I189" s="108">
        <f>6040.13+0.02-274-113.8</f>
        <v>5652.35</v>
      </c>
      <c r="J189" s="94">
        <f t="shared" si="19"/>
        <v>-387.8000000000002</v>
      </c>
      <c r="K189" s="94">
        <f>0</f>
        <v>0</v>
      </c>
      <c r="L189" s="94">
        <v>0</v>
      </c>
    </row>
    <row r="190" spans="1:12" ht="86.25" customHeight="1" hidden="1">
      <c r="A190" s="45"/>
      <c r="B190" s="38" t="s">
        <v>172</v>
      </c>
      <c r="C190" s="10" t="s">
        <v>38</v>
      </c>
      <c r="D190" s="10" t="s">
        <v>4</v>
      </c>
      <c r="E190" s="11" t="s">
        <v>173</v>
      </c>
      <c r="F190" s="10" t="s">
        <v>34</v>
      </c>
      <c r="G190" s="50">
        <v>1619.72</v>
      </c>
      <c r="H190" s="50">
        <v>1619.72</v>
      </c>
      <c r="I190" s="108">
        <v>1619.72</v>
      </c>
      <c r="J190" s="94">
        <f t="shared" si="19"/>
        <v>0</v>
      </c>
      <c r="K190" s="94">
        <f>0</f>
        <v>0</v>
      </c>
      <c r="L190" s="94">
        <v>0</v>
      </c>
    </row>
    <row r="191" spans="1:12" ht="69" customHeight="1" hidden="1">
      <c r="A191" s="45"/>
      <c r="B191" s="14" t="s">
        <v>174</v>
      </c>
      <c r="C191" s="10" t="s">
        <v>38</v>
      </c>
      <c r="D191" s="10" t="s">
        <v>4</v>
      </c>
      <c r="E191" s="11" t="s">
        <v>195</v>
      </c>
      <c r="F191" s="10" t="s">
        <v>34</v>
      </c>
      <c r="G191" s="49">
        <v>157</v>
      </c>
      <c r="H191" s="49">
        <v>157</v>
      </c>
      <c r="I191" s="108">
        <v>157</v>
      </c>
      <c r="J191" s="94">
        <f t="shared" si="19"/>
        <v>0</v>
      </c>
      <c r="K191" s="94">
        <f>0</f>
        <v>0</v>
      </c>
      <c r="L191" s="94">
        <v>0</v>
      </c>
    </row>
    <row r="192" spans="1:12" ht="64.5" customHeight="1" hidden="1">
      <c r="A192" s="45"/>
      <c r="B192" s="14" t="s">
        <v>176</v>
      </c>
      <c r="C192" s="10" t="s">
        <v>38</v>
      </c>
      <c r="D192" s="10" t="s">
        <v>4</v>
      </c>
      <c r="E192" s="36" t="s">
        <v>175</v>
      </c>
      <c r="F192" s="10" t="s">
        <v>34</v>
      </c>
      <c r="G192" s="50">
        <v>2983.7</v>
      </c>
      <c r="H192" s="50">
        <v>2983.7</v>
      </c>
      <c r="I192" s="108">
        <v>2983.7</v>
      </c>
      <c r="J192" s="94">
        <f t="shared" si="19"/>
        <v>0</v>
      </c>
      <c r="K192" s="94">
        <f>0</f>
        <v>0</v>
      </c>
      <c r="L192" s="94">
        <v>0</v>
      </c>
    </row>
    <row r="193" spans="1:12" ht="15" customHeight="1">
      <c r="A193" s="45"/>
      <c r="B193" s="67" t="s">
        <v>40</v>
      </c>
      <c r="C193" s="15" t="s">
        <v>42</v>
      </c>
      <c r="D193" s="15"/>
      <c r="E193" s="11"/>
      <c r="F193" s="10"/>
      <c r="G193" s="52">
        <f>G194+G198</f>
        <v>1826.8</v>
      </c>
      <c r="H193" s="52">
        <f>H194+H198</f>
        <v>1826.8</v>
      </c>
      <c r="I193" s="116">
        <f>I198+I217+I194</f>
        <v>54097.03856</v>
      </c>
      <c r="J193" s="98">
        <f>I193-H193</f>
        <v>52270.23856</v>
      </c>
      <c r="K193" s="94">
        <f>0</f>
        <v>0</v>
      </c>
      <c r="L193" s="94">
        <v>0</v>
      </c>
    </row>
    <row r="194" spans="1:12" ht="15" customHeight="1" hidden="1">
      <c r="A194" s="45"/>
      <c r="B194" s="67" t="s">
        <v>41</v>
      </c>
      <c r="C194" s="15" t="s">
        <v>42</v>
      </c>
      <c r="D194" s="15" t="s">
        <v>4</v>
      </c>
      <c r="E194" s="21"/>
      <c r="F194" s="15"/>
      <c r="G194" s="49">
        <f aca="true" t="shared" si="23" ref="G194:I196">G195</f>
        <v>511</v>
      </c>
      <c r="H194" s="49">
        <f t="shared" si="23"/>
        <v>511</v>
      </c>
      <c r="I194" s="114">
        <f t="shared" si="23"/>
        <v>511</v>
      </c>
      <c r="J194" s="94">
        <f t="shared" si="19"/>
        <v>0</v>
      </c>
      <c r="K194" s="94"/>
      <c r="L194" s="94"/>
    </row>
    <row r="195" spans="1:12" ht="55.5" customHeight="1" hidden="1">
      <c r="A195" s="45"/>
      <c r="B195" s="14" t="s">
        <v>251</v>
      </c>
      <c r="C195" s="10" t="s">
        <v>42</v>
      </c>
      <c r="D195" s="10" t="s">
        <v>4</v>
      </c>
      <c r="E195" s="11" t="s">
        <v>4</v>
      </c>
      <c r="F195" s="10"/>
      <c r="G195" s="49">
        <f t="shared" si="23"/>
        <v>511</v>
      </c>
      <c r="H195" s="49">
        <f t="shared" si="23"/>
        <v>511</v>
      </c>
      <c r="I195" s="114">
        <f t="shared" si="23"/>
        <v>511</v>
      </c>
      <c r="J195" s="94">
        <f t="shared" si="19"/>
        <v>0</v>
      </c>
      <c r="K195" s="94"/>
      <c r="L195" s="94"/>
    </row>
    <row r="196" spans="1:12" ht="30.75" customHeight="1" hidden="1">
      <c r="A196" s="45"/>
      <c r="B196" s="37" t="s">
        <v>177</v>
      </c>
      <c r="C196" s="10" t="s">
        <v>42</v>
      </c>
      <c r="D196" s="10" t="s">
        <v>4</v>
      </c>
      <c r="E196" s="11" t="s">
        <v>178</v>
      </c>
      <c r="F196" s="10"/>
      <c r="G196" s="49">
        <f t="shared" si="23"/>
        <v>511</v>
      </c>
      <c r="H196" s="49">
        <f t="shared" si="23"/>
        <v>511</v>
      </c>
      <c r="I196" s="114">
        <f t="shared" si="23"/>
        <v>511</v>
      </c>
      <c r="J196" s="94">
        <f t="shared" si="19"/>
        <v>0</v>
      </c>
      <c r="K196" s="94"/>
      <c r="L196" s="94"/>
    </row>
    <row r="197" spans="1:12" ht="36" customHeight="1" hidden="1">
      <c r="A197" s="45"/>
      <c r="B197" s="37" t="s">
        <v>285</v>
      </c>
      <c r="C197" s="10" t="s">
        <v>42</v>
      </c>
      <c r="D197" s="10" t="s">
        <v>4</v>
      </c>
      <c r="E197" s="11" t="s">
        <v>179</v>
      </c>
      <c r="F197" s="10" t="s">
        <v>43</v>
      </c>
      <c r="G197" s="50">
        <v>511</v>
      </c>
      <c r="H197" s="50">
        <v>511</v>
      </c>
      <c r="I197" s="114">
        <v>511</v>
      </c>
      <c r="J197" s="94">
        <f t="shared" si="19"/>
        <v>0</v>
      </c>
      <c r="K197" s="94"/>
      <c r="L197" s="94"/>
    </row>
    <row r="198" spans="1:12" ht="15">
      <c r="A198" s="45"/>
      <c r="B198" s="67" t="s">
        <v>44</v>
      </c>
      <c r="C198" s="15" t="s">
        <v>42</v>
      </c>
      <c r="D198" s="15" t="s">
        <v>9</v>
      </c>
      <c r="E198" s="21"/>
      <c r="F198" s="15"/>
      <c r="G198" s="52">
        <f>G208+G211+G199</f>
        <v>1315.8</v>
      </c>
      <c r="H198" s="52">
        <f>H208+H211+G199</f>
        <v>1315.8</v>
      </c>
      <c r="I198" s="116">
        <f>I199+I208+I211</f>
        <v>53301.03856</v>
      </c>
      <c r="J198" s="98">
        <f>I198-H198</f>
        <v>51985.23856</v>
      </c>
      <c r="K198" s="94">
        <v>0</v>
      </c>
      <c r="L198" s="94">
        <v>0</v>
      </c>
    </row>
    <row r="199" spans="1:12" ht="50.25" customHeight="1">
      <c r="A199" s="45"/>
      <c r="B199" s="14" t="s">
        <v>261</v>
      </c>
      <c r="C199" s="33" t="s">
        <v>42</v>
      </c>
      <c r="D199" s="33" t="s">
        <v>9</v>
      </c>
      <c r="E199" s="36" t="s">
        <v>29</v>
      </c>
      <c r="F199" s="15"/>
      <c r="G199" s="52">
        <f>G200</f>
        <v>1000</v>
      </c>
      <c r="H199" s="130">
        <f>H200</f>
        <v>1000</v>
      </c>
      <c r="I199" s="114">
        <f>I200+I204</f>
        <v>53270.23856</v>
      </c>
      <c r="J199" s="98">
        <f>I199-H199</f>
        <v>52270.23856</v>
      </c>
      <c r="K199" s="94">
        <v>0</v>
      </c>
      <c r="L199" s="94">
        <v>0</v>
      </c>
    </row>
    <row r="200" spans="1:12" ht="39" customHeight="1">
      <c r="A200" s="45"/>
      <c r="B200" s="14" t="s">
        <v>250</v>
      </c>
      <c r="C200" s="33" t="s">
        <v>42</v>
      </c>
      <c r="D200" s="33" t="s">
        <v>9</v>
      </c>
      <c r="E200" s="36" t="s">
        <v>140</v>
      </c>
      <c r="F200" s="15"/>
      <c r="G200" s="52">
        <f>H205+H206+G203</f>
        <v>1000</v>
      </c>
      <c r="H200" s="130">
        <f>H203</f>
        <v>1000</v>
      </c>
      <c r="I200" s="114">
        <f>I201+I202+I203</f>
        <v>6813.337439999999</v>
      </c>
      <c r="J200" s="98">
        <f>I200-H200</f>
        <v>5813.337439999999</v>
      </c>
      <c r="K200" s="94">
        <v>0</v>
      </c>
      <c r="L200" s="94">
        <v>0</v>
      </c>
    </row>
    <row r="201" spans="1:12" ht="114" customHeight="1">
      <c r="A201" s="45"/>
      <c r="B201" s="16" t="s">
        <v>326</v>
      </c>
      <c r="C201" s="33" t="s">
        <v>42</v>
      </c>
      <c r="D201" s="86" t="s">
        <v>9</v>
      </c>
      <c r="E201" s="87" t="s">
        <v>319</v>
      </c>
      <c r="F201" s="10" t="s">
        <v>43</v>
      </c>
      <c r="G201" s="52"/>
      <c r="H201" s="129"/>
      <c r="I201" s="114">
        <f>5995.62194</f>
        <v>5995.62194</v>
      </c>
      <c r="J201" s="98">
        <f>I201-H201</f>
        <v>5995.62194</v>
      </c>
      <c r="K201" s="94">
        <v>0</v>
      </c>
      <c r="L201" s="94">
        <v>0</v>
      </c>
    </row>
    <row r="202" spans="1:12" ht="109.5" customHeight="1">
      <c r="A202" s="45"/>
      <c r="B202" s="16" t="s">
        <v>327</v>
      </c>
      <c r="C202" s="33" t="s">
        <v>42</v>
      </c>
      <c r="D202" s="86" t="s">
        <v>9</v>
      </c>
      <c r="E202" s="87" t="s">
        <v>328</v>
      </c>
      <c r="F202" s="10" t="s">
        <v>43</v>
      </c>
      <c r="G202" s="52"/>
      <c r="H202" s="129"/>
      <c r="I202" s="114">
        <v>315.55905</v>
      </c>
      <c r="J202" s="98">
        <f>I202-H202</f>
        <v>315.55905</v>
      </c>
      <c r="K202" s="94">
        <v>0</v>
      </c>
      <c r="L202" s="94">
        <v>0</v>
      </c>
    </row>
    <row r="203" spans="1:12" ht="51" customHeight="1">
      <c r="A203" s="45"/>
      <c r="B203" s="16" t="s">
        <v>249</v>
      </c>
      <c r="C203" s="33" t="s">
        <v>42</v>
      </c>
      <c r="D203" s="86" t="s">
        <v>9</v>
      </c>
      <c r="E203" s="87" t="s">
        <v>193</v>
      </c>
      <c r="F203" s="10" t="s">
        <v>43</v>
      </c>
      <c r="G203" s="49">
        <v>1000</v>
      </c>
      <c r="H203" s="130">
        <v>1000</v>
      </c>
      <c r="I203" s="114">
        <f>1000+50-315.55905-232.2845</f>
        <v>502.15644999999995</v>
      </c>
      <c r="J203" s="98">
        <f>I203-G203</f>
        <v>-497.84355000000005</v>
      </c>
      <c r="K203" s="94">
        <v>0</v>
      </c>
      <c r="L203" s="94">
        <v>0</v>
      </c>
    </row>
    <row r="204" spans="1:12" ht="54" customHeight="1">
      <c r="A204" s="45"/>
      <c r="B204" s="14" t="s">
        <v>329</v>
      </c>
      <c r="C204" s="33" t="s">
        <v>42</v>
      </c>
      <c r="D204" s="86" t="s">
        <v>9</v>
      </c>
      <c r="E204" s="87" t="s">
        <v>331</v>
      </c>
      <c r="F204" s="10"/>
      <c r="G204" s="52"/>
      <c r="H204" s="49"/>
      <c r="I204" s="114">
        <f>I205+I206+I207</f>
        <v>46456.901119999995</v>
      </c>
      <c r="J204" s="98">
        <f>I204-H204</f>
        <v>46456.901119999995</v>
      </c>
      <c r="K204" s="94">
        <v>0</v>
      </c>
      <c r="L204" s="94">
        <v>0</v>
      </c>
    </row>
    <row r="205" spans="1:12" ht="83.25" customHeight="1">
      <c r="A205" s="45"/>
      <c r="B205" s="14" t="s">
        <v>324</v>
      </c>
      <c r="C205" s="33" t="s">
        <v>42</v>
      </c>
      <c r="D205" s="86" t="s">
        <v>9</v>
      </c>
      <c r="E205" s="87" t="s">
        <v>330</v>
      </c>
      <c r="F205" s="10" t="s">
        <v>43</v>
      </c>
      <c r="G205" s="52"/>
      <c r="H205" s="52"/>
      <c r="I205" s="113">
        <f>45527.7631</f>
        <v>45527.7631</v>
      </c>
      <c r="J205" s="98">
        <f t="shared" si="19"/>
        <v>45527.7631</v>
      </c>
      <c r="K205" s="94">
        <v>0</v>
      </c>
      <c r="L205" s="94">
        <v>0</v>
      </c>
    </row>
    <row r="206" spans="1:12" ht="63.75" customHeight="1">
      <c r="A206" s="45"/>
      <c r="B206" s="14" t="s">
        <v>323</v>
      </c>
      <c r="C206" s="33" t="s">
        <v>42</v>
      </c>
      <c r="D206" s="86" t="s">
        <v>9</v>
      </c>
      <c r="E206" s="87" t="s">
        <v>322</v>
      </c>
      <c r="F206" s="10" t="s">
        <v>43</v>
      </c>
      <c r="G206" s="52"/>
      <c r="H206" s="52"/>
      <c r="I206" s="114">
        <v>696.85352</v>
      </c>
      <c r="J206" s="98">
        <f t="shared" si="19"/>
        <v>696.85352</v>
      </c>
      <c r="K206" s="94">
        <v>0</v>
      </c>
      <c r="L206" s="94">
        <v>0</v>
      </c>
    </row>
    <row r="207" spans="1:12" ht="63.75" customHeight="1">
      <c r="A207" s="45"/>
      <c r="B207" s="14" t="s">
        <v>325</v>
      </c>
      <c r="C207" s="33" t="s">
        <v>42</v>
      </c>
      <c r="D207" s="86" t="s">
        <v>9</v>
      </c>
      <c r="E207" s="87" t="s">
        <v>322</v>
      </c>
      <c r="F207" s="10" t="s">
        <v>43</v>
      </c>
      <c r="G207" s="52"/>
      <c r="H207" s="52"/>
      <c r="I207" s="114">
        <v>232.2845</v>
      </c>
      <c r="J207" s="98">
        <f t="shared" si="19"/>
        <v>232.2845</v>
      </c>
      <c r="K207" s="94">
        <v>0</v>
      </c>
      <c r="L207" s="94">
        <v>0</v>
      </c>
    </row>
    <row r="208" spans="1:12" ht="51.75" customHeight="1">
      <c r="A208" s="45"/>
      <c r="B208" s="38" t="s">
        <v>266</v>
      </c>
      <c r="C208" s="10" t="s">
        <v>42</v>
      </c>
      <c r="D208" s="10" t="s">
        <v>9</v>
      </c>
      <c r="E208" s="11" t="s">
        <v>180</v>
      </c>
      <c r="F208" s="10"/>
      <c r="G208" s="49">
        <f aca="true" t="shared" si="24" ref="G208:I209">G209</f>
        <v>285</v>
      </c>
      <c r="H208" s="49">
        <f t="shared" si="24"/>
        <v>285</v>
      </c>
      <c r="I208" s="108">
        <f t="shared" si="24"/>
        <v>0</v>
      </c>
      <c r="J208" s="94">
        <f t="shared" si="19"/>
        <v>-285</v>
      </c>
      <c r="K208" s="94">
        <f>J208-I208</f>
        <v>-285</v>
      </c>
      <c r="L208" s="94">
        <f>L209</f>
        <v>-285</v>
      </c>
    </row>
    <row r="209" spans="1:12" ht="31.5" customHeight="1">
      <c r="A209" s="45"/>
      <c r="B209" s="38" t="s">
        <v>70</v>
      </c>
      <c r="C209" s="10" t="s">
        <v>42</v>
      </c>
      <c r="D209" s="10" t="s">
        <v>9</v>
      </c>
      <c r="E209" s="11" t="s">
        <v>181</v>
      </c>
      <c r="F209" s="10"/>
      <c r="G209" s="49">
        <f t="shared" si="24"/>
        <v>285</v>
      </c>
      <c r="H209" s="49">
        <f t="shared" si="24"/>
        <v>285</v>
      </c>
      <c r="I209" s="108">
        <f t="shared" si="24"/>
        <v>0</v>
      </c>
      <c r="J209" s="94">
        <f t="shared" si="19"/>
        <v>-285</v>
      </c>
      <c r="K209" s="94">
        <f>J209-I209</f>
        <v>-285</v>
      </c>
      <c r="L209" s="94">
        <f>L210</f>
        <v>-285</v>
      </c>
    </row>
    <row r="210" spans="1:12" ht="36" customHeight="1">
      <c r="A210" s="45"/>
      <c r="B210" s="14" t="s">
        <v>182</v>
      </c>
      <c r="C210" s="10" t="s">
        <v>42</v>
      </c>
      <c r="D210" s="10" t="s">
        <v>9</v>
      </c>
      <c r="E210" s="11" t="s">
        <v>183</v>
      </c>
      <c r="F210" s="10" t="s">
        <v>45</v>
      </c>
      <c r="G210" s="50">
        <v>285</v>
      </c>
      <c r="H210" s="50">
        <v>285</v>
      </c>
      <c r="I210" s="108">
        <f>285-285</f>
        <v>0</v>
      </c>
      <c r="J210" s="94">
        <f t="shared" si="19"/>
        <v>-285</v>
      </c>
      <c r="K210" s="94">
        <f>J210-I210</f>
        <v>-285</v>
      </c>
      <c r="L210" s="94">
        <v>-285</v>
      </c>
    </row>
    <row r="211" spans="1:12" ht="0" customHeight="1" hidden="1">
      <c r="A211" s="45"/>
      <c r="B211" s="14" t="s">
        <v>56</v>
      </c>
      <c r="C211" s="10" t="s">
        <v>42</v>
      </c>
      <c r="D211" s="10" t="s">
        <v>9</v>
      </c>
      <c r="E211" s="11" t="s">
        <v>6</v>
      </c>
      <c r="F211" s="10"/>
      <c r="G211" s="49">
        <f>G212</f>
        <v>30.8</v>
      </c>
      <c r="H211" s="49">
        <f>H212</f>
        <v>30.8</v>
      </c>
      <c r="I211" s="108">
        <f>I212</f>
        <v>30.8</v>
      </c>
      <c r="J211" s="94">
        <f aca="true" t="shared" si="25" ref="J211:K220">I211-H211</f>
        <v>0</v>
      </c>
      <c r="K211" s="94">
        <v>0</v>
      </c>
      <c r="L211" s="94"/>
    </row>
    <row r="212" spans="1:12" ht="15" customHeight="1" hidden="1">
      <c r="A212" s="45"/>
      <c r="B212" s="14" t="s">
        <v>114</v>
      </c>
      <c r="C212" s="10" t="s">
        <v>42</v>
      </c>
      <c r="D212" s="10" t="s">
        <v>9</v>
      </c>
      <c r="E212" s="11" t="s">
        <v>12</v>
      </c>
      <c r="F212" s="10"/>
      <c r="G212" s="49">
        <f>SUM(G213:G216)</f>
        <v>30.8</v>
      </c>
      <c r="H212" s="49">
        <f>SUM(H213:H216)</f>
        <v>30.8</v>
      </c>
      <c r="I212" s="108">
        <f>SUM(I213:I216)</f>
        <v>30.8</v>
      </c>
      <c r="J212" s="94">
        <f t="shared" si="25"/>
        <v>0</v>
      </c>
      <c r="K212" s="94">
        <v>0</v>
      </c>
      <c r="L212" s="94"/>
    </row>
    <row r="213" spans="1:12" ht="37.5" customHeight="1" hidden="1">
      <c r="A213" s="45"/>
      <c r="B213" s="38" t="s">
        <v>194</v>
      </c>
      <c r="C213" s="10" t="s">
        <v>42</v>
      </c>
      <c r="D213" s="10" t="s">
        <v>9</v>
      </c>
      <c r="E213" s="18" t="s">
        <v>83</v>
      </c>
      <c r="F213" s="10" t="s">
        <v>45</v>
      </c>
      <c r="G213" s="50">
        <v>0</v>
      </c>
      <c r="H213" s="50">
        <v>0</v>
      </c>
      <c r="I213" s="108">
        <v>0</v>
      </c>
      <c r="J213" s="94">
        <f t="shared" si="25"/>
        <v>0</v>
      </c>
      <c r="K213" s="94">
        <f t="shared" si="25"/>
        <v>0</v>
      </c>
      <c r="L213" s="94"/>
    </row>
    <row r="214" spans="1:12" ht="78" customHeight="1" hidden="1">
      <c r="A214" s="45"/>
      <c r="B214" s="38" t="s">
        <v>283</v>
      </c>
      <c r="C214" s="10" t="s">
        <v>42</v>
      </c>
      <c r="D214" s="10" t="s">
        <v>9</v>
      </c>
      <c r="E214" s="11" t="s">
        <v>46</v>
      </c>
      <c r="F214" s="10" t="s">
        <v>43</v>
      </c>
      <c r="G214" s="50">
        <v>0.7</v>
      </c>
      <c r="H214" s="50">
        <v>0.7</v>
      </c>
      <c r="I214" s="108">
        <v>0.7</v>
      </c>
      <c r="J214" s="94">
        <f t="shared" si="25"/>
        <v>0</v>
      </c>
      <c r="K214" s="94">
        <v>0</v>
      </c>
      <c r="L214" s="94"/>
    </row>
    <row r="215" spans="1:12" ht="84" customHeight="1" hidden="1">
      <c r="A215" s="45"/>
      <c r="B215" s="77" t="s">
        <v>184</v>
      </c>
      <c r="C215" s="10" t="s">
        <v>42</v>
      </c>
      <c r="D215" s="10" t="s">
        <v>9</v>
      </c>
      <c r="E215" s="11" t="s">
        <v>185</v>
      </c>
      <c r="F215" s="10" t="s">
        <v>43</v>
      </c>
      <c r="G215" s="58">
        <v>0.1</v>
      </c>
      <c r="H215" s="58">
        <v>0.1</v>
      </c>
      <c r="I215" s="111">
        <v>0.1</v>
      </c>
      <c r="J215" s="94">
        <f t="shared" si="25"/>
        <v>0</v>
      </c>
      <c r="K215" s="94">
        <v>0</v>
      </c>
      <c r="L215" s="94"/>
    </row>
    <row r="216" spans="1:12" ht="46.5" hidden="1">
      <c r="A216" s="45"/>
      <c r="B216" s="14" t="s">
        <v>234</v>
      </c>
      <c r="C216" s="27" t="s">
        <v>42</v>
      </c>
      <c r="D216" s="10" t="s">
        <v>9</v>
      </c>
      <c r="E216" s="11" t="s">
        <v>186</v>
      </c>
      <c r="F216" s="10" t="s">
        <v>43</v>
      </c>
      <c r="G216" s="58">
        <v>30</v>
      </c>
      <c r="H216" s="58">
        <v>30</v>
      </c>
      <c r="I216" s="111">
        <v>30</v>
      </c>
      <c r="J216" s="94">
        <f t="shared" si="25"/>
        <v>0</v>
      </c>
      <c r="K216" s="94">
        <v>0</v>
      </c>
      <c r="L216" s="94"/>
    </row>
    <row r="217" spans="1:12" ht="15">
      <c r="A217" s="45"/>
      <c r="B217" s="97" t="s">
        <v>301</v>
      </c>
      <c r="C217" s="95" t="s">
        <v>42</v>
      </c>
      <c r="D217" s="15" t="s">
        <v>10</v>
      </c>
      <c r="E217" s="21"/>
      <c r="F217" s="15"/>
      <c r="G217" s="96"/>
      <c r="H217" s="96"/>
      <c r="I217" s="120">
        <f>I218</f>
        <v>285</v>
      </c>
      <c r="J217" s="94">
        <f t="shared" si="25"/>
        <v>285</v>
      </c>
      <c r="K217" s="94">
        <f aca="true" t="shared" si="26" ref="K217:L219">J217</f>
        <v>285</v>
      </c>
      <c r="L217" s="94">
        <f t="shared" si="26"/>
        <v>285</v>
      </c>
    </row>
    <row r="218" spans="1:12" ht="46.5">
      <c r="A218" s="45"/>
      <c r="B218" s="38" t="s">
        <v>266</v>
      </c>
      <c r="C218" s="27" t="s">
        <v>42</v>
      </c>
      <c r="D218" s="10" t="s">
        <v>10</v>
      </c>
      <c r="E218" s="11" t="s">
        <v>180</v>
      </c>
      <c r="F218" s="10"/>
      <c r="G218" s="58"/>
      <c r="H218" s="58"/>
      <c r="I218" s="111">
        <f>I219</f>
        <v>285</v>
      </c>
      <c r="J218" s="94">
        <f t="shared" si="25"/>
        <v>285</v>
      </c>
      <c r="K218" s="94">
        <f t="shared" si="26"/>
        <v>285</v>
      </c>
      <c r="L218" s="94">
        <f t="shared" si="26"/>
        <v>285</v>
      </c>
    </row>
    <row r="219" spans="1:12" ht="30.75">
      <c r="A219" s="45"/>
      <c r="B219" s="38" t="s">
        <v>70</v>
      </c>
      <c r="C219" s="27" t="s">
        <v>42</v>
      </c>
      <c r="D219" s="10" t="s">
        <v>10</v>
      </c>
      <c r="E219" s="11" t="s">
        <v>181</v>
      </c>
      <c r="F219" s="10"/>
      <c r="G219" s="58"/>
      <c r="H219" s="58"/>
      <c r="I219" s="111">
        <f>I220</f>
        <v>285</v>
      </c>
      <c r="J219" s="94">
        <f t="shared" si="25"/>
        <v>285</v>
      </c>
      <c r="K219" s="94">
        <f t="shared" si="26"/>
        <v>285</v>
      </c>
      <c r="L219" s="94">
        <f t="shared" si="26"/>
        <v>285</v>
      </c>
    </row>
    <row r="220" spans="1:12" ht="36" customHeight="1">
      <c r="A220" s="45"/>
      <c r="B220" s="14" t="s">
        <v>182</v>
      </c>
      <c r="C220" s="27" t="s">
        <v>42</v>
      </c>
      <c r="D220" s="10" t="s">
        <v>10</v>
      </c>
      <c r="E220" s="11" t="s">
        <v>302</v>
      </c>
      <c r="F220" s="10" t="s">
        <v>14</v>
      </c>
      <c r="G220" s="58"/>
      <c r="H220" s="58"/>
      <c r="I220" s="111">
        <v>285</v>
      </c>
      <c r="J220" s="94">
        <f t="shared" si="25"/>
        <v>285</v>
      </c>
      <c r="K220" s="94">
        <v>285</v>
      </c>
      <c r="L220" s="94">
        <v>285</v>
      </c>
    </row>
    <row r="221" spans="1:12" ht="15">
      <c r="A221" s="45"/>
      <c r="B221" s="78" t="s">
        <v>47</v>
      </c>
      <c r="C221" s="15" t="s">
        <v>18</v>
      </c>
      <c r="D221" s="15"/>
      <c r="E221" s="11"/>
      <c r="F221" s="10"/>
      <c r="G221" s="52">
        <f>G222+G226+G231</f>
        <v>9709.800000000001</v>
      </c>
      <c r="H221" s="52">
        <f>H222+H226+H231</f>
        <v>10239.800000000001</v>
      </c>
      <c r="I221" s="116">
        <f>I222+I226+I231</f>
        <v>10424.44062</v>
      </c>
      <c r="J221" s="98">
        <f>I221-H221-10</f>
        <v>174.6406199999983</v>
      </c>
      <c r="K221" s="94">
        <f>0</f>
        <v>0</v>
      </c>
      <c r="L221" s="94">
        <v>0</v>
      </c>
    </row>
    <row r="222" spans="1:12" ht="15" customHeight="1" hidden="1">
      <c r="A222" s="45"/>
      <c r="B222" s="67" t="s">
        <v>48</v>
      </c>
      <c r="C222" s="15" t="s">
        <v>18</v>
      </c>
      <c r="D222" s="15" t="s">
        <v>4</v>
      </c>
      <c r="E222" s="21"/>
      <c r="F222" s="15"/>
      <c r="G222" s="52">
        <f>G223</f>
        <v>9181.7</v>
      </c>
      <c r="H222" s="52">
        <f aca="true" t="shared" si="27" ref="G222:I224">H223</f>
        <v>9181.7</v>
      </c>
      <c r="I222" s="110">
        <f t="shared" si="27"/>
        <v>9181.7</v>
      </c>
      <c r="J222" s="94">
        <f>I222-H222</f>
        <v>0</v>
      </c>
      <c r="K222" s="94">
        <f>0</f>
        <v>0</v>
      </c>
      <c r="L222" s="94">
        <v>0</v>
      </c>
    </row>
    <row r="223" spans="1:12" ht="15" customHeight="1" hidden="1">
      <c r="A223" s="45"/>
      <c r="B223" s="14" t="s">
        <v>56</v>
      </c>
      <c r="C223" s="10" t="s">
        <v>18</v>
      </c>
      <c r="D223" s="10" t="s">
        <v>4</v>
      </c>
      <c r="E223" s="11" t="s">
        <v>6</v>
      </c>
      <c r="F223" s="10"/>
      <c r="G223" s="49">
        <f t="shared" si="27"/>
        <v>9181.7</v>
      </c>
      <c r="H223" s="49">
        <f t="shared" si="27"/>
        <v>9181.7</v>
      </c>
      <c r="I223" s="108">
        <f t="shared" si="27"/>
        <v>9181.7</v>
      </c>
      <c r="J223" s="94">
        <f>I223-H223</f>
        <v>0</v>
      </c>
      <c r="K223" s="94">
        <f>0</f>
        <v>0</v>
      </c>
      <c r="L223" s="94">
        <v>0</v>
      </c>
    </row>
    <row r="224" spans="1:12" ht="15" customHeight="1" hidden="1">
      <c r="A224" s="45"/>
      <c r="B224" s="14" t="s">
        <v>114</v>
      </c>
      <c r="C224" s="10" t="s">
        <v>18</v>
      </c>
      <c r="D224" s="10" t="s">
        <v>4</v>
      </c>
      <c r="E224" s="11" t="s">
        <v>54</v>
      </c>
      <c r="F224" s="10"/>
      <c r="G224" s="49">
        <f t="shared" si="27"/>
        <v>9181.7</v>
      </c>
      <c r="H224" s="49">
        <f t="shared" si="27"/>
        <v>9181.7</v>
      </c>
      <c r="I224" s="108">
        <f t="shared" si="27"/>
        <v>9181.7</v>
      </c>
      <c r="J224" s="94">
        <f>I224-H224</f>
        <v>0</v>
      </c>
      <c r="K224" s="94">
        <f>0</f>
        <v>0</v>
      </c>
      <c r="L224" s="94">
        <v>0</v>
      </c>
    </row>
    <row r="225" spans="1:12" ht="67.5" customHeight="1" hidden="1">
      <c r="A225" s="45"/>
      <c r="B225" s="17" t="s">
        <v>187</v>
      </c>
      <c r="C225" s="10" t="s">
        <v>18</v>
      </c>
      <c r="D225" s="10" t="s">
        <v>4</v>
      </c>
      <c r="E225" s="11" t="s">
        <v>188</v>
      </c>
      <c r="F225" s="10" t="s">
        <v>34</v>
      </c>
      <c r="G225" s="50">
        <v>9181.7</v>
      </c>
      <c r="H225" s="50">
        <v>9181.7</v>
      </c>
      <c r="I225" s="108">
        <v>9181.7</v>
      </c>
      <c r="J225" s="94">
        <f>I225-H225</f>
        <v>0</v>
      </c>
      <c r="K225" s="94">
        <f>0</f>
        <v>0</v>
      </c>
      <c r="L225" s="94">
        <v>0</v>
      </c>
    </row>
    <row r="226" spans="1:12" ht="19.5" customHeight="1">
      <c r="A226" s="45"/>
      <c r="B226" s="32" t="s">
        <v>248</v>
      </c>
      <c r="C226" s="15" t="s">
        <v>18</v>
      </c>
      <c r="D226" s="15" t="s">
        <v>5</v>
      </c>
      <c r="E226" s="21"/>
      <c r="F226" s="15"/>
      <c r="G226" s="54">
        <f aca="true" t="shared" si="28" ref="G226:I227">G227</f>
        <v>488.2</v>
      </c>
      <c r="H226" s="54">
        <f t="shared" si="28"/>
        <v>1018.2</v>
      </c>
      <c r="I226" s="116">
        <f t="shared" si="28"/>
        <v>1202.84062</v>
      </c>
      <c r="J226" s="98">
        <f>I226-H226-10</f>
        <v>174.6406199999999</v>
      </c>
      <c r="K226" s="94">
        <f>0</f>
        <v>0</v>
      </c>
      <c r="L226" s="94">
        <v>0</v>
      </c>
    </row>
    <row r="227" spans="1:12" ht="66" customHeight="1">
      <c r="A227" s="45"/>
      <c r="B227" s="38" t="s">
        <v>267</v>
      </c>
      <c r="C227" s="10" t="s">
        <v>18</v>
      </c>
      <c r="D227" s="10" t="s">
        <v>5</v>
      </c>
      <c r="E227" s="11" t="s">
        <v>84</v>
      </c>
      <c r="F227" s="10"/>
      <c r="G227" s="50">
        <f t="shared" si="28"/>
        <v>488.2</v>
      </c>
      <c r="H227" s="50">
        <f t="shared" si="28"/>
        <v>1018.2</v>
      </c>
      <c r="I227" s="114">
        <f t="shared" si="28"/>
        <v>1202.84062</v>
      </c>
      <c r="J227" s="98">
        <f>I227-H227-10</f>
        <v>174.6406199999999</v>
      </c>
      <c r="K227" s="94">
        <f>0</f>
        <v>0</v>
      </c>
      <c r="L227" s="94">
        <v>0</v>
      </c>
    </row>
    <row r="228" spans="1:12" ht="32.25" customHeight="1">
      <c r="A228" s="45"/>
      <c r="B228" s="14" t="s">
        <v>189</v>
      </c>
      <c r="C228" s="10" t="s">
        <v>18</v>
      </c>
      <c r="D228" s="10" t="s">
        <v>5</v>
      </c>
      <c r="E228" s="11" t="s">
        <v>190</v>
      </c>
      <c r="F228" s="10"/>
      <c r="G228" s="50">
        <f>G229</f>
        <v>488.2</v>
      </c>
      <c r="H228" s="50">
        <f>H229+H230</f>
        <v>1018.2</v>
      </c>
      <c r="I228" s="114">
        <f>I229+I230</f>
        <v>1202.84062</v>
      </c>
      <c r="J228" s="98">
        <f>I228-H228-10</f>
        <v>174.6406199999999</v>
      </c>
      <c r="K228" s="94">
        <f>0</f>
        <v>0</v>
      </c>
      <c r="L228" s="94">
        <v>0</v>
      </c>
    </row>
    <row r="229" spans="1:12" ht="67.5" customHeight="1">
      <c r="A229" s="45"/>
      <c r="B229" s="92" t="s">
        <v>202</v>
      </c>
      <c r="C229" s="23" t="s">
        <v>18</v>
      </c>
      <c r="D229" s="23" t="s">
        <v>5</v>
      </c>
      <c r="E229" s="13" t="s">
        <v>191</v>
      </c>
      <c r="F229" s="23" t="s">
        <v>34</v>
      </c>
      <c r="G229" s="93">
        <v>488.2</v>
      </c>
      <c r="H229" s="93">
        <v>488.2</v>
      </c>
      <c r="I229" s="114">
        <f>488.2+30.14062</f>
        <v>518.34062</v>
      </c>
      <c r="J229" s="121">
        <f>I229-H229-10</f>
        <v>20.140619999999956</v>
      </c>
      <c r="K229" s="94">
        <f>0</f>
        <v>0</v>
      </c>
      <c r="L229" s="94">
        <v>0</v>
      </c>
    </row>
    <row r="230" spans="1:12" ht="67.5" customHeight="1">
      <c r="A230" s="45"/>
      <c r="B230" s="92" t="s">
        <v>291</v>
      </c>
      <c r="C230" s="23" t="s">
        <v>18</v>
      </c>
      <c r="D230" s="23" t="s">
        <v>5</v>
      </c>
      <c r="E230" s="18" t="s">
        <v>295</v>
      </c>
      <c r="F230" s="23" t="s">
        <v>88</v>
      </c>
      <c r="G230" s="93">
        <v>0</v>
      </c>
      <c r="H230" s="93">
        <f>530</f>
        <v>530</v>
      </c>
      <c r="I230" s="114">
        <f>530+154.5</f>
        <v>684.5</v>
      </c>
      <c r="J230" s="98">
        <f>I230-H230</f>
        <v>154.5</v>
      </c>
      <c r="K230" s="94">
        <f>0</f>
        <v>0</v>
      </c>
      <c r="L230" s="94">
        <v>0</v>
      </c>
    </row>
    <row r="231" spans="1:12" ht="38.25" customHeight="1" hidden="1">
      <c r="A231" s="45"/>
      <c r="B231" s="32" t="s">
        <v>75</v>
      </c>
      <c r="C231" s="15" t="s">
        <v>18</v>
      </c>
      <c r="D231" s="15" t="s">
        <v>32</v>
      </c>
      <c r="E231" s="85"/>
      <c r="F231" s="15"/>
      <c r="G231" s="54">
        <f aca="true" t="shared" si="29" ref="G231:I233">G232</f>
        <v>39.9</v>
      </c>
      <c r="H231" s="54">
        <f t="shared" si="29"/>
        <v>39.9</v>
      </c>
      <c r="I231" s="110">
        <f t="shared" si="29"/>
        <v>39.9</v>
      </c>
      <c r="J231" s="94">
        <f>I231-H231</f>
        <v>0</v>
      </c>
      <c r="K231" s="94"/>
      <c r="L231" s="94"/>
    </row>
    <row r="232" spans="1:12" ht="62.25" customHeight="1" hidden="1">
      <c r="A232" s="83"/>
      <c r="B232" s="14" t="s">
        <v>233</v>
      </c>
      <c r="C232" s="10">
        <v>11</v>
      </c>
      <c r="D232" s="86" t="s">
        <v>32</v>
      </c>
      <c r="E232" s="87" t="s">
        <v>240</v>
      </c>
      <c r="F232" s="86"/>
      <c r="G232" s="49">
        <f t="shared" si="29"/>
        <v>39.9</v>
      </c>
      <c r="H232" s="49">
        <f t="shared" si="29"/>
        <v>39.9</v>
      </c>
      <c r="I232" s="108">
        <f t="shared" si="29"/>
        <v>39.9</v>
      </c>
      <c r="J232" s="94">
        <f>I232-H232</f>
        <v>0</v>
      </c>
      <c r="K232" s="94"/>
      <c r="L232" s="94"/>
    </row>
    <row r="233" spans="1:12" ht="30.75" customHeight="1" hidden="1">
      <c r="A233" s="83"/>
      <c r="B233" s="14" t="s">
        <v>241</v>
      </c>
      <c r="C233" s="10">
        <v>11</v>
      </c>
      <c r="D233" s="86" t="s">
        <v>32</v>
      </c>
      <c r="E233" s="87" t="s">
        <v>239</v>
      </c>
      <c r="F233" s="86"/>
      <c r="G233" s="49">
        <f t="shared" si="29"/>
        <v>39.9</v>
      </c>
      <c r="H233" s="49">
        <f t="shared" si="29"/>
        <v>39.9</v>
      </c>
      <c r="I233" s="108">
        <f t="shared" si="29"/>
        <v>39.9</v>
      </c>
      <c r="J233" s="94">
        <f>I233-H233</f>
        <v>0</v>
      </c>
      <c r="K233" s="94"/>
      <c r="L233" s="94"/>
    </row>
    <row r="234" spans="1:12" ht="93" customHeight="1" hidden="1">
      <c r="A234" s="84"/>
      <c r="B234" s="14" t="s">
        <v>242</v>
      </c>
      <c r="C234" s="10">
        <v>11</v>
      </c>
      <c r="D234" s="86" t="s">
        <v>32</v>
      </c>
      <c r="E234" s="87" t="s">
        <v>247</v>
      </c>
      <c r="F234" s="86" t="s">
        <v>34</v>
      </c>
      <c r="G234" s="49">
        <f>39.9</f>
        <v>39.9</v>
      </c>
      <c r="H234" s="49">
        <f>39.9</f>
        <v>39.9</v>
      </c>
      <c r="I234" s="108">
        <f>39.9</f>
        <v>39.9</v>
      </c>
      <c r="J234" s="94">
        <f>I234-H234</f>
        <v>0</v>
      </c>
      <c r="K234" s="94"/>
      <c r="L234" s="94"/>
    </row>
  </sheetData>
  <sheetProtection/>
  <mergeCells count="14">
    <mergeCell ref="K8:K9"/>
    <mergeCell ref="I8:I9"/>
    <mergeCell ref="B8:B9"/>
    <mergeCell ref="H8:H9"/>
    <mergeCell ref="J8:J9"/>
    <mergeCell ref="B5:F6"/>
    <mergeCell ref="E3:J4"/>
    <mergeCell ref="G8:G9"/>
    <mergeCell ref="L8:L9"/>
    <mergeCell ref="A8:A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2019-04-25T06:34:58Z</dcterms:modified>
  <cp:category/>
  <cp:version/>
  <cp:contentType/>
  <cp:contentStatus/>
</cp:coreProperties>
</file>