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-2023" sheetId="1" r:id="rId1"/>
  </sheets>
  <definedNames>
    <definedName name="OLE_LINK1" localSheetId="0">'2022-2023'!$B$3</definedName>
    <definedName name="_xlnm.Print_Area" localSheetId="0">'2022-2023'!$A$1:$M$187</definedName>
  </definedNames>
  <calcPr fullCalcOnLoad="1"/>
</workbook>
</file>

<file path=xl/sharedStrings.xml><?xml version="1.0" encoding="utf-8"?>
<sst xmlns="http://schemas.openxmlformats.org/spreadsheetml/2006/main" count="747" uniqueCount="278">
  <si>
    <t>Ведомственная структура расходов бюджета города Струнино на 2022 и 2023 годы</t>
  </si>
  <si>
    <t>Код главного распорядителя средств районного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</si>
  <si>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</si>
  <si>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</si>
  <si>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</si>
  <si>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</si>
  <si>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</si>
  <si>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</si>
  <si>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</si>
  <si>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</si>
  <si>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</si>
  <si>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>Сумма на 2022 год, тыс. руб.</t>
  </si>
  <si>
    <t>Сумма на 2023 год,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</si>
  <si>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</si>
  <si>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</si>
  <si>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</si>
  <si>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</si>
  <si>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</si>
  <si>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</si>
  <si>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</si>
  <si>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</si>
  <si>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</si>
  <si>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</si>
  <si>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</si>
  <si>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</si>
  <si>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</si>
  <si>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</si>
  <si>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</si>
  <si>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</si>
  <si>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</si>
  <si>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</si>
  <si>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</si>
  <si>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</si>
  <si>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</si>
  <si>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</si>
  <si>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</si>
  <si>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</si>
  <si>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</si>
  <si>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</si>
  <si>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</si>
  <si>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</si>
  <si>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</si>
  <si>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</si>
  <si>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</si>
  <si>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</si>
  <si>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</si>
  <si>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</si>
  <si>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</si>
  <si>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</si>
  <si>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</si>
  <si>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</si>
  <si>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</si>
  <si>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</si>
  <si>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</si>
  <si>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</si>
  <si>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</si>
  <si>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</si>
  <si>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</si>
  <si>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</si>
  <si>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</si>
  <si>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</si>
  <si>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</si>
  <si>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</si>
  <si>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</si>
  <si>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</si>
  <si>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</si>
  <si>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</si>
  <si>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</si>
  <si>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</si>
  <si>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</si>
  <si>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</si>
  <si>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</si>
  <si>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</si>
  <si>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</si>
  <si>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</si>
  <si>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</si>
  <si>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</si>
  <si>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</si>
  <si>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</si>
  <si>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</si>
  <si>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</si>
  <si>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</si>
  <si>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</si>
  <si>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</si>
  <si>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</si>
  <si>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</si>
  <si>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</si>
  <si>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</si>
  <si>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</si>
  <si>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</si>
  <si>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</si>
  <si>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</si>
  <si>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</si>
  <si>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</si>
  <si>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</si>
  <si>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</si>
  <si>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</si>
  <si>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</si>
  <si>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</si>
  <si>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</si>
  <si>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</si>
  <si>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</si>
  <si>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</si>
  <si>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</si>
  <si>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</si>
  <si>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</si>
  <si>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</si>
  <si>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</si>
  <si>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</si>
  <si>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</si>
  <si>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</si>
  <si>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</si>
  <si>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</si>
  <si>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</si>
  <si>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</si>
  <si>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</si>
  <si>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</si>
  <si>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</si>
  <si>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</si>
  <si>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</si>
  <si>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</si>
  <si>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</si>
  <si>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</si>
  <si>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</si>
  <si>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</si>
  <si>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</si>
  <si>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</si>
  <si>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</si>
  <si>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</si>
  <si>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</si>
  <si>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</si>
  <si>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</si>
  <si>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</si>
  <si>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99 9 01 20055</t>
  </si>
  <si>
    <t>Поведение мероприятий по оплате строительного контроля по ремонту дорог (Прочая закупка товаров, работ и услуг)</t>
  </si>
  <si>
    <t>99 9 01 20085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</si>
  <si>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</si>
  <si>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</si>
  <si>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</si>
  <si>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</si>
  <si>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</si>
  <si>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</si>
  <si>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</si>
  <si>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</si>
  <si>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</si>
  <si>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</si>
  <si>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</si>
  <si>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</si>
  <si>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</si>
  <si>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</si>
  <si>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</si>
  <si>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</si>
  <si>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</si>
  <si>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</si>
  <si>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</si>
  <si>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</si>
  <si>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</si>
  <si>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«Выплаты по оплате труда работников учреждений»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</si>
  <si>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</si>
  <si>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</si>
  <si>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</si>
  <si>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</si>
  <si>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</si>
  <si>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</si>
  <si>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</si>
  <si>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</si>
  <si>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</si>
  <si>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</si>
  <si>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федерального бюджета</t>
    </r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</si>
  <si>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</si>
  <si>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</si>
  <si>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</si>
  <si>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</si>
  <si>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</si>
  <si>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в том числе за счет средств местного бюджета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</si>
  <si>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</si>
  <si>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</si>
  <si>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</si>
  <si>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</si>
  <si>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</si>
  <si>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</si>
  <si>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</si>
  <si>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</si>
  <si>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</si>
  <si>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</si>
  <si>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</si>
  <si>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</si>
  <si>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</si>
  <si>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</si>
  <si>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</si>
  <si>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</si>
  <si>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</si>
  <si>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</si>
  <si>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</si>
  <si>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</si>
  <si>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Благоустройство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</si>
  <si>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</si>
  <si>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</si>
  <si>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</si>
  <si>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</si>
  <si>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</si>
  <si>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</si>
  <si>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</si>
  <si>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</si>
  <si>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</si>
  <si>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</si>
  <si>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</si>
  <si>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</si>
  <si>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</si>
  <si>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</si>
  <si>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</si>
  <si>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</si>
  <si>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</si>
  <si>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</si>
  <si>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</si>
  <si>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</si>
  <si>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</si>
  <si>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</si>
  <si>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</si>
  <si>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</si>
  <si>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</si>
  <si>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</si>
  <si>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</si>
  <si>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Основное мероприятие "Выплаты по оплате труда работников учреждений"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</si>
  <si>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</si>
  <si>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</si>
  <si>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</si>
  <si>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</si>
  <si>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</si>
  <si>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</si>
  <si>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</si>
  <si>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</si>
  <si>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</si>
  <si>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</si>
  <si>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 «Поддержка учреждений культуры "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</si>
  <si>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</si>
  <si>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</si>
  <si>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6Д590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</si>
  <si>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</si>
  <si>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</si>
  <si>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6Б590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</si>
  <si>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</si>
  <si>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</si>
  <si>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</si>
  <si>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</si>
  <si>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</si>
  <si>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</si>
  <si>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</si>
  <si>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</si>
  <si>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</si>
  <si>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</si>
  <si>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</si>
  <si>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"Доплата к пенсии за выслугу лет"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</si>
  <si>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</si>
  <si>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</si>
  <si>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</si>
  <si>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</si>
  <si>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</si>
  <si>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</si>
  <si>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</si>
  <si>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</si>
  <si>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</si>
  <si>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Охрана семьи и детства</t>
  </si>
  <si>
    <t>Муниципальная программа "Обеспечение жильем молодых семей города Струнино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</si>
  <si>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</si>
  <si>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</si>
  <si>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</si>
  <si>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</si>
  <si>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</si>
  <si>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</si>
  <si>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</si>
  <si>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</si>
  <si>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</si>
  <si>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</si>
  <si>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</si>
  <si>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</si>
  <si>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</si>
  <si>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Приложение №8
к решению Совета народных депутатов города Струнино                                                       
от   14.12.2020  № 40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</si>
</sst>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00"/>
    <numFmt numFmtId="167" formatCode="0.000"/>
    <numFmt numFmtId="168" formatCode="0.00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3" applyNumberFormat="0" applyAlignment="0" applyProtection="0"/>
    <xf numFmtId="0" fontId="45" fillId="34" borderId="4" applyNumberFormat="0" applyAlignment="0" applyProtection="0"/>
    <xf numFmtId="0" fontId="46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5" borderId="9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26" borderId="0" xfId="0" applyFont="1" applyFill="1" applyAlignment="1">
      <alignment/>
    </xf>
    <xf numFmtId="49" fontId="18" fillId="40" borderId="2" xfId="0" applyNumberFormat="1" applyFont="1" applyFill="1" applyBorder="1" applyAlignment="1">
      <alignment horizontal="center" vertical="center" wrapText="1"/>
    </xf>
    <xf numFmtId="0" fontId="18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18" fillId="40" borderId="2" xfId="0" applyNumberFormat="1" applyFont="1" applyFill="1" applyBorder="1" applyAlignment="1">
      <alignment horizontal="center" vertical="center" wrapText="1"/>
    </xf>
    <xf numFmtId="166" fontId="18" fillId="26" borderId="2" xfId="0" applyNumberFormat="1" applyFont="1" applyFill="1" applyBorder="1" applyAlignment="1">
      <alignment horizontal="center" vertical="center" wrapText="1"/>
    </xf>
    <xf numFmtId="166" fontId="18" fillId="4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8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8" fillId="40" borderId="2" xfId="0" applyNumberFormat="1" applyFont="1" applyFill="1" applyBorder="1" applyAlignment="1">
      <alignment horizontal="left" vertical="center" wrapText="1"/>
    </xf>
    <xf numFmtId="2" fontId="18" fillId="26" borderId="2" xfId="0" applyNumberFormat="1" applyFont="1" applyFill="1" applyBorder="1" applyAlignment="1">
      <alignment horizontal="center" vertical="center" wrapText="1"/>
    </xf>
    <xf numFmtId="167" fontId="18" fillId="4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49" fontId="22" fillId="40" borderId="2" xfId="0" applyNumberFormat="1" applyFont="1" applyFill="1" applyBorder="1" applyAlignment="1">
      <alignment horizontal="center" vertical="center" wrapText="1"/>
    </xf>
    <xf numFmtId="49" fontId="22" fillId="40" borderId="2" xfId="0" applyNumberFormat="1" applyFont="1" applyFill="1" applyBorder="1" applyAlignment="1">
      <alignment horizontal="left" vertical="center" wrapText="1"/>
    </xf>
    <xf numFmtId="2" fontId="22" fillId="40" borderId="2" xfId="0" applyNumberFormat="1" applyFont="1" applyFill="1" applyBorder="1" applyAlignment="1">
      <alignment horizontal="center" vertical="center" wrapText="1"/>
    </xf>
    <xf numFmtId="2" fontId="22" fillId="26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167" fontId="18" fillId="26" borderId="2" xfId="0" applyNumberFormat="1" applyFont="1" applyFill="1" applyBorder="1" applyAlignment="1">
      <alignment horizontal="center" vertical="center" wrapText="1"/>
    </xf>
    <xf numFmtId="0" fontId="22" fillId="40" borderId="2" xfId="0" applyFont="1" applyFill="1" applyBorder="1" applyAlignment="1">
      <alignment horizontal="left" vertical="top" wrapText="1"/>
    </xf>
    <xf numFmtId="167" fontId="22" fillId="26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2" fontId="22" fillId="40" borderId="2" xfId="0" applyNumberFormat="1" applyFont="1" applyFill="1" applyBorder="1" applyAlignment="1">
      <alignment horizontal="center" vertical="center"/>
    </xf>
    <xf numFmtId="167" fontId="22" fillId="26" borderId="2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left" vertical="top" wrapText="1"/>
    </xf>
    <xf numFmtId="2" fontId="22" fillId="0" borderId="2" xfId="0" applyNumberFormat="1" applyFont="1" applyBorder="1" applyAlignment="1">
      <alignment horizontal="center" vertical="center"/>
    </xf>
    <xf numFmtId="2" fontId="22" fillId="26" borderId="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2" fontId="22" fillId="0" borderId="13" xfId="0" applyNumberFormat="1" applyFont="1" applyBorder="1" applyAlignment="1">
      <alignment horizontal="center" vertical="center"/>
    </xf>
    <xf numFmtId="167" fontId="22" fillId="26" borderId="13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top"/>
    </xf>
    <xf numFmtId="49" fontId="18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center"/>
    </xf>
    <xf numFmtId="2" fontId="18" fillId="40" borderId="2" xfId="0" applyNumberFormat="1" applyFont="1" applyFill="1" applyBorder="1" applyAlignment="1">
      <alignment horizontal="center" vertical="center"/>
    </xf>
    <xf numFmtId="2" fontId="18" fillId="26" borderId="2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top" wrapText="1"/>
    </xf>
    <xf numFmtId="2" fontId="21" fillId="40" borderId="2" xfId="0" applyNumberFormat="1" applyFont="1" applyFill="1" applyBorder="1" applyAlignment="1">
      <alignment horizontal="center" vertical="center"/>
    </xf>
    <xf numFmtId="2" fontId="21" fillId="26" borderId="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166" fontId="18" fillId="26" borderId="2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/>
    </xf>
    <xf numFmtId="2" fontId="22" fillId="40" borderId="14" xfId="0" applyNumberFormat="1" applyFont="1" applyFill="1" applyBorder="1" applyAlignment="1">
      <alignment horizontal="center" vertical="center"/>
    </xf>
    <xf numFmtId="2" fontId="22" fillId="26" borderId="1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8" fillId="0" borderId="2" xfId="0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8" fontId="22" fillId="26" borderId="2" xfId="0" applyNumberFormat="1" applyFont="1" applyFill="1" applyBorder="1" applyAlignment="1">
      <alignment horizontal="center" vertical="center"/>
    </xf>
    <xf numFmtId="0" fontId="21" fillId="40" borderId="2" xfId="101" applyFont="1" applyFill="1" applyBorder="1" applyAlignment="1">
      <alignment horizontal="left" vertical="top" wrapText="1"/>
      <protection/>
    </xf>
    <xf numFmtId="166" fontId="21" fillId="26" borderId="2" xfId="0" applyNumberFormat="1" applyFont="1" applyFill="1" applyBorder="1" applyAlignment="1">
      <alignment horizontal="center" vertical="center"/>
    </xf>
    <xf numFmtId="166" fontId="20" fillId="4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167" fontId="20" fillId="4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8" fillId="0" borderId="13" xfId="0" applyNumberFormat="1" applyFont="1" applyFill="1" applyBorder="1" applyAlignment="1">
      <alignment horizontal="center" vertical="top"/>
    </xf>
    <xf numFmtId="2" fontId="18" fillId="0" borderId="2" xfId="0" applyNumberFormat="1" applyFont="1" applyFill="1" applyBorder="1" applyAlignment="1">
      <alignment horizontal="center" vertical="top"/>
    </xf>
    <xf numFmtId="167" fontId="18" fillId="0" borderId="2" xfId="0" applyNumberFormat="1" applyFont="1" applyFill="1" applyBorder="1" applyAlignment="1">
      <alignment horizontal="center" vertical="top"/>
    </xf>
    <xf numFmtId="166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1" fillId="40" borderId="2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49" fontId="21" fillId="0" borderId="2" xfId="0" applyNumberFormat="1" applyFont="1" applyBorder="1" applyAlignment="1">
      <alignment horizontal="left" vertical="top"/>
    </xf>
    <xf numFmtId="49" fontId="22" fillId="0" borderId="13" xfId="0" applyNumberFormat="1" applyFont="1" applyBorder="1" applyAlignment="1">
      <alignment horizontal="center" vertical="top"/>
    </xf>
    <xf numFmtId="2" fontId="22" fillId="40" borderId="2" xfId="0" applyNumberFormat="1" applyFont="1" applyFill="1" applyBorder="1" applyAlignment="1">
      <alignment horizontal="center" vertical="top"/>
    </xf>
    <xf numFmtId="167" fontId="22" fillId="26" borderId="2" xfId="0" applyNumberFormat="1" applyFont="1" applyFill="1" applyBorder="1" applyAlignment="1">
      <alignment horizontal="center" vertical="top"/>
    </xf>
    <xf numFmtId="166" fontId="20" fillId="40" borderId="2" xfId="0" applyNumberFormat="1" applyFont="1" applyFill="1" applyBorder="1" applyAlignment="1">
      <alignment horizontal="center" vertical="top" wrapText="1"/>
    </xf>
    <xf numFmtId="49" fontId="22" fillId="0" borderId="2" xfId="102" applyNumberFormat="1" applyFont="1" applyFill="1" applyBorder="1" applyAlignment="1">
      <alignment horizontal="left" vertical="center"/>
      <protection/>
    </xf>
    <xf numFmtId="167" fontId="22" fillId="0" borderId="2" xfId="0" applyNumberFormat="1" applyFont="1" applyFill="1" applyBorder="1" applyAlignment="1">
      <alignment horizontal="center" vertical="center"/>
    </xf>
    <xf numFmtId="168" fontId="18" fillId="26" borderId="2" xfId="0" applyNumberFormat="1" applyFont="1" applyFill="1" applyBorder="1" applyAlignment="1">
      <alignment horizontal="center" vertical="center"/>
    </xf>
    <xf numFmtId="167" fontId="18" fillId="26" borderId="2" xfId="0" applyNumberFormat="1" applyFont="1" applyFill="1" applyBorder="1" applyAlignment="1">
      <alignment horizontal="center" vertical="center"/>
    </xf>
    <xf numFmtId="0" fontId="22" fillId="26" borderId="2" xfId="0" applyNumberFormat="1" applyFont="1" applyFill="1" applyBorder="1" applyAlignment="1">
      <alignment horizontal="center" vertical="center"/>
    </xf>
    <xf numFmtId="0" fontId="21" fillId="40" borderId="2" xfId="0" applyFont="1" applyFill="1" applyBorder="1" applyAlignment="1">
      <alignment horizontal="left" vertical="top" wrapText="1"/>
    </xf>
    <xf numFmtId="49" fontId="21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/>
    </xf>
    <xf numFmtId="167" fontId="18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166" fontId="20" fillId="26" borderId="2" xfId="0" applyNumberFormat="1" applyFont="1" applyFill="1" applyBorder="1" applyAlignment="1">
      <alignment horizontal="center" vertical="center"/>
    </xf>
    <xf numFmtId="168" fontId="18" fillId="40" borderId="2" xfId="0" applyNumberFormat="1" applyFont="1" applyFill="1" applyBorder="1" applyAlignment="1">
      <alignment horizontal="center" vertical="center" wrapText="1"/>
    </xf>
    <xf numFmtId="168" fontId="21" fillId="26" borderId="2" xfId="0" applyNumberFormat="1" applyFont="1" applyFill="1" applyBorder="1" applyAlignment="1">
      <alignment horizontal="center" vertical="center"/>
    </xf>
    <xf numFmtId="166" fontId="22" fillId="26" borderId="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left" vertical="center"/>
    </xf>
    <xf numFmtId="2" fontId="22" fillId="26" borderId="13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1" fillId="0" borderId="2" xfId="0" applyNumberFormat="1" applyFont="1" applyBorder="1" applyAlignment="1">
      <alignment horizontal="left" vertical="center"/>
    </xf>
    <xf numFmtId="2" fontId="21" fillId="0" borderId="2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top" wrapText="1"/>
    </xf>
    <xf numFmtId="0" fontId="25" fillId="40" borderId="16" xfId="0" applyFont="1" applyFill="1" applyBorder="1" applyAlignment="1">
      <alignment/>
    </xf>
    <xf numFmtId="0" fontId="25" fillId="40" borderId="16" xfId="0" applyFont="1" applyFill="1" applyBorder="1" applyAlignment="1">
      <alignment/>
    </xf>
    <xf numFmtId="0" fontId="20" fillId="40" borderId="2" xfId="0" applyNumberFormat="1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horizontal="left" vertical="center"/>
    </xf>
    <xf numFmtId="0" fontId="21" fillId="40" borderId="2" xfId="0" applyFont="1" applyFill="1" applyBorder="1" applyAlignment="1">
      <alignment vertical="top" wrapText="1"/>
    </xf>
    <xf numFmtId="2" fontId="18" fillId="40" borderId="2" xfId="0" applyNumberFormat="1" applyFont="1" applyFill="1" applyBorder="1" applyAlignment="1">
      <alignment horizontal="center" vertical="top"/>
    </xf>
    <xf numFmtId="2" fontId="18" fillId="26" borderId="2" xfId="0" applyNumberFormat="1" applyFont="1" applyFill="1" applyBorder="1" applyAlignment="1">
      <alignment horizontal="center" vertical="top"/>
    </xf>
    <xf numFmtId="0" fontId="18" fillId="0" borderId="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top" wrapText="1"/>
    </xf>
    <xf numFmtId="49" fontId="18" fillId="0" borderId="17" xfId="0" applyNumberFormat="1" applyFont="1" applyBorder="1" applyAlignment="1">
      <alignment horizontal="center" vertical="center"/>
    </xf>
    <xf numFmtId="167" fontId="22" fillId="40" borderId="2" xfId="0" applyNumberFormat="1" applyFont="1" applyFill="1" applyBorder="1" applyAlignment="1">
      <alignment horizontal="center" vertical="center" wrapText="1"/>
    </xf>
    <xf numFmtId="0" fontId="21" fillId="40" borderId="2" xfId="0" applyNumberFormat="1" applyFont="1" applyFill="1" applyBorder="1" applyAlignment="1">
      <alignment vertical="top" wrapText="1"/>
    </xf>
    <xf numFmtId="0" fontId="23" fillId="0" borderId="2" xfId="0" applyFont="1" applyFill="1" applyBorder="1" applyAlignment="1">
      <alignment vertical="top" wrapText="1"/>
    </xf>
    <xf numFmtId="0" fontId="25" fillId="40" borderId="16" xfId="0" applyFont="1" applyFill="1" applyBorder="1" applyAlignment="1">
      <alignment vertical="top"/>
    </xf>
    <xf numFmtId="0" fontId="20" fillId="0" borderId="14" xfId="0" applyNumberFormat="1" applyFont="1" applyFill="1" applyBorder="1" applyAlignment="1">
      <alignment horizontal="left" vertical="top" wrapText="1"/>
    </xf>
    <xf numFmtId="49" fontId="22" fillId="0" borderId="17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top" wrapText="1"/>
    </xf>
    <xf numFmtId="49" fontId="21" fillId="0" borderId="14" xfId="0" applyNumberFormat="1" applyFont="1" applyFill="1" applyBorder="1" applyAlignment="1">
      <alignment horizontal="left" vertical="center"/>
    </xf>
    <xf numFmtId="2" fontId="22" fillId="0" borderId="14" xfId="0" applyNumberFormat="1" applyFont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 wrapText="1"/>
    </xf>
    <xf numFmtId="0" fontId="25" fillId="40" borderId="15" xfId="0" applyFont="1" applyFill="1" applyBorder="1" applyAlignment="1">
      <alignment horizontal="left" vertical="top"/>
    </xf>
    <xf numFmtId="49" fontId="18" fillId="0" borderId="18" xfId="0" applyNumberFormat="1" applyFont="1" applyFill="1" applyBorder="1" applyAlignment="1" applyProtection="1">
      <alignment horizontal="left" vertical="top" wrapText="1"/>
      <protection/>
    </xf>
    <xf numFmtId="2" fontId="20" fillId="0" borderId="2" xfId="0" applyNumberFormat="1" applyFont="1" applyBorder="1" applyAlignment="1">
      <alignment horizontal="center" vertical="center"/>
    </xf>
    <xf numFmtId="2" fontId="20" fillId="26" borderId="2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8" fillId="4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5" fontId="19" fillId="0" borderId="19" xfId="0" applyNumberFormat="1" applyFont="1" applyFill="1" applyBorder="1" applyAlignment="1">
      <alignment horizontal="center" vertical="center" wrapText="1"/>
    </xf>
    <xf numFmtId="0" fontId="20" fillId="40" borderId="2" xfId="0" applyFont="1" applyFill="1" applyBorder="1" applyAlignment="1">
      <alignment horizontal="center" vertical="center" wrapText="1"/>
    </xf>
    <xf numFmtId="0" fontId="20" fillId="26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2"/>
  <sheetViews>
    <sheetView tabSelected="1" zoomScalePageLayoutView="0" workbookViewId="0" topLeftCell="A1">
      <selection activeCell="E3" sqref="E3:L4"/>
    </sheetView>
  </sheetViews>
  <sheetFormatPr defaultColWidth="8.421875" defaultRowHeight="15"/>
  <cols>
    <col min="1" max="1" width="7.00390625" style="0" customWidth="1"/>
    <col min="2" max="2" width="50.00390625" style="0" customWidth="1"/>
    <col min="3" max="3" width="7.140625" style="0" customWidth="1"/>
    <col min="4" max="4" width="8.8515625" style="0" customWidth="1"/>
    <col min="5" max="5" width="15.00390625" style="0" customWidth="1"/>
    <col min="6" max="6" width="7.28125" style="0" customWidth="1"/>
    <col min="7" max="7" width="7.8515625" style="1" hidden="1" customWidth="1"/>
    <col min="8" max="8" width="15.421875" style="1" hidden="1" customWidth="1"/>
    <col min="9" max="9" width="13.28125" style="2" hidden="1" customWidth="1"/>
    <col min="10" max="10" width="12.421875" style="1" hidden="1" customWidth="1"/>
    <col min="11" max="11" width="0.9921875" style="1" hidden="1" customWidth="1"/>
    <col min="12" max="12" width="12.7109375" style="1" customWidth="1"/>
    <col min="13" max="13" width="10.8515625" style="0" customWidth="1"/>
    <col min="14" max="15" width="8.421875" style="0" customWidth="1"/>
    <col min="16" max="16" width="11.7109375" style="0" customWidth="1"/>
  </cols>
  <sheetData>
    <row r="1" ht="5.25" customHeight="1"/>
    <row r="2" ht="15" hidden="1"/>
    <row r="3" spans="2:12" ht="15" customHeight="1">
      <c r="B3" s="3"/>
      <c r="E3" s="148" t="s">
        <v>277</v>
      </c>
      <c r="F3" s="148"/>
      <c r="G3" s="148"/>
      <c r="H3" s="148"/>
      <c r="I3" s="148"/>
      <c r="J3" s="148"/>
      <c r="K3" s="148"/>
      <c r="L3" s="148"/>
    </row>
    <row r="4" spans="2:12" ht="54" customHeight="1">
      <c r="B4" s="4"/>
      <c r="C4" s="4"/>
      <c r="D4" s="4"/>
      <c r="E4" s="148"/>
      <c r="F4" s="148"/>
      <c r="G4" s="148"/>
      <c r="H4" s="148"/>
      <c r="I4" s="148"/>
      <c r="J4" s="148"/>
      <c r="K4" s="148"/>
      <c r="L4" s="148"/>
    </row>
    <row r="5" spans="2:12" ht="18.75" customHeight="1">
      <c r="B5" s="149" t="s">
        <v>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2:12" ht="15" customHeigh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2" ht="6.75" customHeight="1">
      <c r="B7" s="5"/>
      <c r="C7" s="5"/>
      <c r="D7" s="5"/>
      <c r="E7" s="5"/>
      <c r="F7" s="5"/>
      <c r="G7" s="5"/>
      <c r="H7" s="5"/>
      <c r="I7" s="6"/>
      <c r="J7" s="5"/>
      <c r="K7" s="5"/>
      <c r="L7" s="5"/>
    </row>
    <row r="8" spans="1:13" ht="123" customHeight="1">
      <c r="A8" s="150" t="s">
        <v>1</v>
      </c>
      <c r="B8" s="151" t="s">
        <v>2</v>
      </c>
      <c r="C8" s="152" t="s">
        <v>3</v>
      </c>
      <c r="D8" s="152" t="s">
        <v>4</v>
      </c>
      <c r="E8" s="153" t="s">
        <v>5</v>
      </c>
      <c r="F8" s="154" t="s">
        <v>6</v>
      </c>
      <c r="G8" s="155" t="s">
        <v>7</v>
      </c>
      <c r="H8" s="155" t="s">
        <v>8</v>
      </c>
      <c r="I8" s="156" t="s">
        <v>9</v>
      </c>
      <c r="J8" s="155">
        <v>2019</v>
      </c>
      <c r="K8" s="156" t="s">
        <v>10</v>
      </c>
      <c r="L8" s="157" t="s">
        <v>11</v>
      </c>
      <c r="M8" s="157" t="s">
        <v>12</v>
      </c>
    </row>
    <row r="9" spans="1:13" ht="17.25" customHeight="1">
      <c r="A9" s="150"/>
      <c r="B9" s="151"/>
      <c r="C9" s="152"/>
      <c r="D9" s="152"/>
      <c r="E9" s="153"/>
      <c r="F9" s="154"/>
      <c r="G9" s="155"/>
      <c r="H9" s="155"/>
      <c r="I9" s="156"/>
      <c r="J9" s="155"/>
      <c r="K9" s="156"/>
      <c r="L9" s="157"/>
      <c r="M9" s="157"/>
    </row>
    <row r="10" spans="1:13" ht="35.25" customHeight="1">
      <c r="A10" s="7">
        <v>703</v>
      </c>
      <c r="B10" s="8" t="s">
        <v>13</v>
      </c>
      <c r="C10" s="9"/>
      <c r="D10" s="9"/>
      <c r="E10" s="10"/>
      <c r="F10" s="9"/>
      <c r="G10" s="11" t="e">
        <f>G11+G50+G56+G68+G106+G148+G153+G168+G183</f>
        <v>#REF!</v>
      </c>
      <c r="H10" s="11" t="e">
        <f>H11+H50+H56+H68+H106+H148+H153+H168+H183</f>
        <v>#REF!</v>
      </c>
      <c r="I10" s="12" t="e">
        <f>I11+I50+I56+I68+I106+I148+I153+I168+I183</f>
        <v>#REF!</v>
      </c>
      <c r="J10" s="13" t="e">
        <f>I10-H10</f>
        <v>#REF!</v>
      </c>
      <c r="K10" s="12" t="e">
        <f>K11+K50+K56+K68+K106+K148+K153+K168+K183</f>
        <v>#REF!</v>
      </c>
      <c r="L10" s="14">
        <f>L11+L50+L56+L68+L106+L148+L153+L168+L183</f>
        <v>142360.59999999998</v>
      </c>
      <c r="M10" s="14">
        <f>M11+M50+M56+M68+M106+M148+M153+M168+M183</f>
        <v>240136.49999999994</v>
      </c>
    </row>
    <row r="11" spans="1:13" ht="21" customHeight="1">
      <c r="A11" s="15"/>
      <c r="B11" s="16" t="s">
        <v>14</v>
      </c>
      <c r="C11" s="7" t="s">
        <v>15</v>
      </c>
      <c r="D11" s="17"/>
      <c r="E11" s="18"/>
      <c r="F11" s="17"/>
      <c r="G11" s="11" t="e">
        <f>G12+G20+G27+G31</f>
        <v>#REF!</v>
      </c>
      <c r="H11" s="11" t="e">
        <f>H12+H20+H27+H31</f>
        <v>#REF!</v>
      </c>
      <c r="I11" s="12" t="e">
        <f>I12+I20+I27+I31</f>
        <v>#REF!</v>
      </c>
      <c r="J11" s="13" t="e">
        <f>I11-H11+2</f>
        <v>#REF!</v>
      </c>
      <c r="K11" s="12" t="e">
        <f>K12+K20+K27+K31</f>
        <v>#REF!</v>
      </c>
      <c r="L11" s="14">
        <f>L12+L16+L20+L27+L31</f>
        <v>16977.14</v>
      </c>
      <c r="M11" s="14">
        <f>M12+M16+M20+M27+M31</f>
        <v>18900.699999999997</v>
      </c>
    </row>
    <row r="12" spans="1:13" ht="49.5" customHeight="1">
      <c r="A12" s="15"/>
      <c r="B12" s="16" t="s">
        <v>16</v>
      </c>
      <c r="C12" s="7" t="s">
        <v>15</v>
      </c>
      <c r="D12" s="7" t="s">
        <v>17</v>
      </c>
      <c r="E12" s="19"/>
      <c r="F12" s="7"/>
      <c r="G12" s="11" t="e">
        <f>G13</f>
        <v>#REF!</v>
      </c>
      <c r="H12" s="11" t="e">
        <f>H13</f>
        <v>#REF!</v>
      </c>
      <c r="I12" s="20" t="e">
        <f>I13</f>
        <v>#REF!</v>
      </c>
      <c r="J12" s="21" t="e">
        <f>I12-H12</f>
        <v>#REF!</v>
      </c>
      <c r="K12" s="20" t="e">
        <f>K13</f>
        <v>#REF!</v>
      </c>
      <c r="L12" s="14">
        <f>L13</f>
        <v>966</v>
      </c>
      <c r="M12" s="14">
        <f>M13</f>
        <v>966</v>
      </c>
    </row>
    <row r="13" spans="1:13" ht="24.75" customHeight="1">
      <c r="A13" s="15"/>
      <c r="B13" s="22" t="s">
        <v>18</v>
      </c>
      <c r="C13" s="23" t="s">
        <v>15</v>
      </c>
      <c r="D13" s="23" t="s">
        <v>17</v>
      </c>
      <c r="E13" s="24" t="s">
        <v>19</v>
      </c>
      <c r="F13" s="23"/>
      <c r="G13" s="25" t="e">
        <f>G14</f>
        <v>#REF!</v>
      </c>
      <c r="H13" s="25" t="e">
        <f>H14</f>
        <v>#REF!</v>
      </c>
      <c r="I13" s="26" t="e">
        <f>I14</f>
        <v>#REF!</v>
      </c>
      <c r="J13" s="21" t="e">
        <f>I13-H13</f>
        <v>#REF!</v>
      </c>
      <c r="K13" s="26" t="e">
        <f>K14</f>
        <v>#REF!</v>
      </c>
      <c r="L13" s="27">
        <f>L14</f>
        <v>966</v>
      </c>
      <c r="M13" s="27">
        <f>M14</f>
        <v>966</v>
      </c>
    </row>
    <row r="14" spans="1:13" ht="24.75" customHeight="1">
      <c r="A14" s="15"/>
      <c r="B14" s="22" t="s">
        <v>20</v>
      </c>
      <c r="C14" s="23" t="s">
        <v>15</v>
      </c>
      <c r="D14" s="23" t="s">
        <v>17</v>
      </c>
      <c r="E14" s="24" t="s">
        <v>21</v>
      </c>
      <c r="F14" s="23"/>
      <c r="G14" s="25" t="e">
        <f>G15+#REF!</f>
        <v>#REF!</v>
      </c>
      <c r="H14" s="25" t="e">
        <f>H15+#REF!</f>
        <v>#REF!</v>
      </c>
      <c r="I14" s="26" t="e">
        <f>I15+#REF!</f>
        <v>#REF!</v>
      </c>
      <c r="J14" s="21" t="e">
        <f>I14-H14</f>
        <v>#REF!</v>
      </c>
      <c r="K14" s="26" t="e">
        <f>K15+#REF!</f>
        <v>#REF!</v>
      </c>
      <c r="L14" s="27">
        <f>L15</f>
        <v>966</v>
      </c>
      <c r="M14" s="27">
        <f>M15</f>
        <v>966</v>
      </c>
    </row>
    <row r="15" spans="1:13" ht="97.5" customHeight="1">
      <c r="A15" s="15"/>
      <c r="B15" s="28" t="s">
        <v>22</v>
      </c>
      <c r="C15" s="23" t="s">
        <v>15</v>
      </c>
      <c r="D15" s="23" t="s">
        <v>17</v>
      </c>
      <c r="E15" s="24" t="s">
        <v>23</v>
      </c>
      <c r="F15" s="23" t="s">
        <v>24</v>
      </c>
      <c r="G15" s="25">
        <v>250.7</v>
      </c>
      <c r="H15" s="25">
        <v>250.7</v>
      </c>
      <c r="I15" s="26">
        <f>250.7+17.3</f>
        <v>268</v>
      </c>
      <c r="J15" s="21">
        <f>I15-H15</f>
        <v>17.30000000000001</v>
      </c>
      <c r="K15" s="26">
        <f>250.7+17.3</f>
        <v>268</v>
      </c>
      <c r="L15" s="27">
        <v>966</v>
      </c>
      <c r="M15" s="27">
        <v>966</v>
      </c>
    </row>
    <row r="16" spans="1:13" ht="61.5" customHeight="1">
      <c r="A16" s="15"/>
      <c r="B16" s="8" t="s">
        <v>25</v>
      </c>
      <c r="C16" s="7" t="s">
        <v>15</v>
      </c>
      <c r="D16" s="7" t="s">
        <v>26</v>
      </c>
      <c r="E16" s="19"/>
      <c r="F16" s="23"/>
      <c r="G16" s="25"/>
      <c r="H16" s="25"/>
      <c r="I16" s="26"/>
      <c r="J16" s="21"/>
      <c r="K16" s="26"/>
      <c r="L16" s="14">
        <f>L17</f>
        <v>32</v>
      </c>
      <c r="M16" s="14">
        <f>M17</f>
        <v>32</v>
      </c>
    </row>
    <row r="17" spans="1:13" ht="15.75">
      <c r="A17" s="15"/>
      <c r="B17" s="22" t="s">
        <v>18</v>
      </c>
      <c r="C17" s="23" t="s">
        <v>15</v>
      </c>
      <c r="D17" s="23" t="s">
        <v>26</v>
      </c>
      <c r="E17" s="24" t="s">
        <v>19</v>
      </c>
      <c r="F17" s="23"/>
      <c r="G17" s="25"/>
      <c r="H17" s="25"/>
      <c r="I17" s="26"/>
      <c r="J17" s="21"/>
      <c r="K17" s="26"/>
      <c r="L17" s="14">
        <f>L18</f>
        <v>32</v>
      </c>
      <c r="M17" s="14">
        <f>M18</f>
        <v>32</v>
      </c>
    </row>
    <row r="18" spans="1:13" ht="20.25" customHeight="1">
      <c r="A18" s="15"/>
      <c r="B18" s="22" t="s">
        <v>20</v>
      </c>
      <c r="C18" s="23" t="s">
        <v>15</v>
      </c>
      <c r="D18" s="23" t="s">
        <v>26</v>
      </c>
      <c r="E18" s="24" t="s">
        <v>21</v>
      </c>
      <c r="F18" s="23"/>
      <c r="G18" s="25"/>
      <c r="H18" s="25"/>
      <c r="I18" s="26"/>
      <c r="J18" s="21"/>
      <c r="K18" s="26"/>
      <c r="L18" s="14">
        <f>L19</f>
        <v>32</v>
      </c>
      <c r="M18" s="14">
        <f>M19</f>
        <v>32</v>
      </c>
    </row>
    <row r="19" spans="1:13" ht="47.25" customHeight="1">
      <c r="A19" s="15"/>
      <c r="B19" s="29" t="s">
        <v>27</v>
      </c>
      <c r="C19" s="23" t="s">
        <v>15</v>
      </c>
      <c r="D19" s="23" t="s">
        <v>26</v>
      </c>
      <c r="E19" s="24" t="s">
        <v>28</v>
      </c>
      <c r="F19" s="23" t="s">
        <v>29</v>
      </c>
      <c r="G19" s="25"/>
      <c r="H19" s="25"/>
      <c r="I19" s="26"/>
      <c r="J19" s="21"/>
      <c r="K19" s="26"/>
      <c r="L19" s="14">
        <f>2+30</f>
        <v>32</v>
      </c>
      <c r="M19" s="14">
        <f>2+30</f>
        <v>32</v>
      </c>
    </row>
    <row r="20" spans="1:13" ht="57.75" customHeight="1">
      <c r="A20" s="15"/>
      <c r="B20" s="30" t="s">
        <v>30</v>
      </c>
      <c r="C20" s="7" t="s">
        <v>15</v>
      </c>
      <c r="D20" s="7" t="s">
        <v>31</v>
      </c>
      <c r="E20" s="24"/>
      <c r="F20" s="9"/>
      <c r="G20" s="11" t="e">
        <f>G21+#REF!</f>
        <v>#REF!</v>
      </c>
      <c r="H20" s="11" t="e">
        <f>H21+#REF!</f>
        <v>#REF!</v>
      </c>
      <c r="I20" s="31" t="e">
        <f>I21+#REF!</f>
        <v>#REF!</v>
      </c>
      <c r="J20" s="21" t="e">
        <f aca="true" t="shared" si="0" ref="J20:J46">I20-H20</f>
        <v>#REF!</v>
      </c>
      <c r="K20" s="31" t="e">
        <f>K21+#REF!</f>
        <v>#REF!</v>
      </c>
      <c r="L20" s="14">
        <f>L21</f>
        <v>3188.7000000000003</v>
      </c>
      <c r="M20" s="14">
        <f>M21</f>
        <v>3068.2000000000003</v>
      </c>
    </row>
    <row r="21" spans="1:13" ht="15.75">
      <c r="A21" s="15"/>
      <c r="B21" s="32" t="s">
        <v>32</v>
      </c>
      <c r="C21" s="23" t="s">
        <v>15</v>
      </c>
      <c r="D21" s="23" t="s">
        <v>31</v>
      </c>
      <c r="E21" s="24" t="s">
        <v>33</v>
      </c>
      <c r="F21" s="23"/>
      <c r="G21" s="25">
        <f>G22</f>
        <v>2892</v>
      </c>
      <c r="H21" s="25">
        <f>H22</f>
        <v>2892</v>
      </c>
      <c r="I21" s="33">
        <f>I22</f>
        <v>2888.719</v>
      </c>
      <c r="J21" s="21">
        <f t="shared" si="0"/>
        <v>-3.280999999999949</v>
      </c>
      <c r="K21" s="33">
        <f>K22</f>
        <v>2888.719</v>
      </c>
      <c r="L21" s="27">
        <f>L22</f>
        <v>3188.7000000000003</v>
      </c>
      <c r="M21" s="27">
        <f>M22</f>
        <v>3068.2000000000003</v>
      </c>
    </row>
    <row r="22" spans="1:13" ht="19.5" customHeight="1">
      <c r="A22" s="15"/>
      <c r="B22" s="34" t="s">
        <v>20</v>
      </c>
      <c r="C22" s="35" t="s">
        <v>15</v>
      </c>
      <c r="D22" s="35" t="s">
        <v>31</v>
      </c>
      <c r="E22" s="36" t="s">
        <v>34</v>
      </c>
      <c r="F22" s="35"/>
      <c r="G22" s="37">
        <f>G23+G24+G25</f>
        <v>2892</v>
      </c>
      <c r="H22" s="37">
        <f>H23+H24+H25</f>
        <v>2892</v>
      </c>
      <c r="I22" s="38">
        <f>I23+I24+I25+I26</f>
        <v>2888.719</v>
      </c>
      <c r="J22" s="21">
        <f t="shared" si="0"/>
        <v>-3.280999999999949</v>
      </c>
      <c r="K22" s="38">
        <f>K23+K24+K25+K26</f>
        <v>2888.719</v>
      </c>
      <c r="L22" s="27">
        <f>L23+L24+L25+L26</f>
        <v>3188.7000000000003</v>
      </c>
      <c r="M22" s="27">
        <f>M23+M24+M25+M26</f>
        <v>3068.2000000000003</v>
      </c>
    </row>
    <row r="23" spans="1:13" ht="99.75" customHeight="1">
      <c r="A23" s="15"/>
      <c r="B23" s="39" t="s">
        <v>35</v>
      </c>
      <c r="C23" s="35" t="s">
        <v>15</v>
      </c>
      <c r="D23" s="35" t="s">
        <v>31</v>
      </c>
      <c r="E23" s="36" t="s">
        <v>36</v>
      </c>
      <c r="F23" s="35" t="s">
        <v>24</v>
      </c>
      <c r="G23" s="40">
        <v>1003.1</v>
      </c>
      <c r="H23" s="40">
        <v>1003.1</v>
      </c>
      <c r="I23" s="41">
        <v>1003.1</v>
      </c>
      <c r="J23" s="21">
        <f t="shared" si="0"/>
        <v>0</v>
      </c>
      <c r="K23" s="41">
        <v>1003.1</v>
      </c>
      <c r="L23" s="27">
        <v>1043.1</v>
      </c>
      <c r="M23" s="27">
        <v>1043.1</v>
      </c>
    </row>
    <row r="24" spans="1:13" ht="89.25" customHeight="1">
      <c r="A24" s="15"/>
      <c r="B24" s="42" t="s">
        <v>37</v>
      </c>
      <c r="C24" s="43" t="s">
        <v>15</v>
      </c>
      <c r="D24" s="43" t="s">
        <v>31</v>
      </c>
      <c r="E24" s="44" t="s">
        <v>38</v>
      </c>
      <c r="F24" s="35" t="s">
        <v>24</v>
      </c>
      <c r="G24" s="40">
        <v>1862.9</v>
      </c>
      <c r="H24" s="40">
        <v>1862.9</v>
      </c>
      <c r="I24" s="41">
        <v>1862.9</v>
      </c>
      <c r="J24" s="21">
        <f t="shared" si="0"/>
        <v>0</v>
      </c>
      <c r="K24" s="41">
        <v>1862.9</v>
      </c>
      <c r="L24" s="27">
        <v>1470.2</v>
      </c>
      <c r="M24" s="27">
        <v>1470.2</v>
      </c>
    </row>
    <row r="25" spans="1:13" ht="50.25" customHeight="1">
      <c r="A25" s="15"/>
      <c r="B25" s="42" t="s">
        <v>39</v>
      </c>
      <c r="C25" s="45" t="s">
        <v>15</v>
      </c>
      <c r="D25" s="45" t="s">
        <v>31</v>
      </c>
      <c r="E25" s="46" t="s">
        <v>28</v>
      </c>
      <c r="F25" s="45" t="s">
        <v>29</v>
      </c>
      <c r="G25" s="47">
        <v>26</v>
      </c>
      <c r="H25" s="47">
        <v>26</v>
      </c>
      <c r="I25" s="48">
        <f>26-3.281</f>
        <v>22.719</v>
      </c>
      <c r="J25" s="21">
        <f t="shared" si="0"/>
        <v>-3.280999999999999</v>
      </c>
      <c r="K25" s="48">
        <f>26-3.281</f>
        <v>22.719</v>
      </c>
      <c r="L25" s="27">
        <v>637.5</v>
      </c>
      <c r="M25" s="27">
        <v>517</v>
      </c>
    </row>
    <row r="26" spans="1:13" ht="32.25" customHeight="1">
      <c r="A26" s="15"/>
      <c r="B26" s="42" t="s">
        <v>40</v>
      </c>
      <c r="C26" s="45" t="s">
        <v>15</v>
      </c>
      <c r="D26" s="45" t="s">
        <v>31</v>
      </c>
      <c r="E26" s="46" t="s">
        <v>28</v>
      </c>
      <c r="F26" s="45" t="s">
        <v>41</v>
      </c>
      <c r="G26" s="47">
        <v>0</v>
      </c>
      <c r="H26" s="47">
        <v>0</v>
      </c>
      <c r="I26" s="48">
        <f>13.281-13.281</f>
        <v>0</v>
      </c>
      <c r="J26" s="21">
        <f t="shared" si="0"/>
        <v>0</v>
      </c>
      <c r="K26" s="48">
        <f>13.281-13.281</f>
        <v>0</v>
      </c>
      <c r="L26" s="27">
        <v>37.9</v>
      </c>
      <c r="M26" s="27">
        <v>37.9</v>
      </c>
    </row>
    <row r="27" spans="1:13" ht="15" customHeight="1">
      <c r="A27" s="15"/>
      <c r="B27" s="49" t="s">
        <v>42</v>
      </c>
      <c r="C27" s="50" t="s">
        <v>15</v>
      </c>
      <c r="D27" s="50" t="s">
        <v>43</v>
      </c>
      <c r="E27" s="51"/>
      <c r="F27" s="50"/>
      <c r="G27" s="52">
        <f>G28</f>
        <v>20</v>
      </c>
      <c r="H27" s="52">
        <f>H28</f>
        <v>20</v>
      </c>
      <c r="I27" s="53">
        <f>I28</f>
        <v>20</v>
      </c>
      <c r="J27" s="21">
        <f t="shared" si="0"/>
        <v>0</v>
      </c>
      <c r="K27" s="53">
        <f>K28</f>
        <v>20</v>
      </c>
      <c r="L27" s="14">
        <f>L28</f>
        <v>20</v>
      </c>
      <c r="M27" s="14">
        <f>M28</f>
        <v>20</v>
      </c>
    </row>
    <row r="28" spans="1:13" ht="15" customHeight="1">
      <c r="A28" s="15"/>
      <c r="B28" s="54" t="s">
        <v>18</v>
      </c>
      <c r="C28" s="35" t="s">
        <v>15</v>
      </c>
      <c r="D28" s="35" t="s">
        <v>43</v>
      </c>
      <c r="E28" s="36" t="s">
        <v>33</v>
      </c>
      <c r="F28" s="35"/>
      <c r="G28" s="37">
        <f>G29</f>
        <v>20</v>
      </c>
      <c r="H28" s="37">
        <f>H29</f>
        <v>20</v>
      </c>
      <c r="I28" s="41">
        <f>I29</f>
        <v>20</v>
      </c>
      <c r="J28" s="21">
        <f t="shared" si="0"/>
        <v>0</v>
      </c>
      <c r="K28" s="41">
        <f>K29</f>
        <v>20</v>
      </c>
      <c r="L28" s="27">
        <f>L29</f>
        <v>20</v>
      </c>
      <c r="M28" s="27">
        <f>M29</f>
        <v>20</v>
      </c>
    </row>
    <row r="29" spans="1:13" ht="20.25" customHeight="1">
      <c r="A29" s="15"/>
      <c r="B29" s="54" t="s">
        <v>44</v>
      </c>
      <c r="C29" s="35" t="s">
        <v>15</v>
      </c>
      <c r="D29" s="35" t="s">
        <v>43</v>
      </c>
      <c r="E29" s="36" t="s">
        <v>34</v>
      </c>
      <c r="F29" s="35"/>
      <c r="G29" s="37">
        <f>G30</f>
        <v>20</v>
      </c>
      <c r="H29" s="37">
        <f>H30</f>
        <v>20</v>
      </c>
      <c r="I29" s="41">
        <f>I30</f>
        <v>20</v>
      </c>
      <c r="J29" s="21">
        <f t="shared" si="0"/>
        <v>0</v>
      </c>
      <c r="K29" s="41">
        <f>K30</f>
        <v>20</v>
      </c>
      <c r="L29" s="27">
        <f>L30</f>
        <v>20</v>
      </c>
      <c r="M29" s="27">
        <f>M30</f>
        <v>20</v>
      </c>
    </row>
    <row r="30" spans="1:13" ht="46.5" customHeight="1">
      <c r="A30" s="15"/>
      <c r="B30" s="54" t="s">
        <v>45</v>
      </c>
      <c r="C30" s="35" t="s">
        <v>15</v>
      </c>
      <c r="D30" s="35" t="s">
        <v>43</v>
      </c>
      <c r="E30" s="36" t="s">
        <v>46</v>
      </c>
      <c r="F30" s="35" t="s">
        <v>41</v>
      </c>
      <c r="G30" s="55">
        <v>20</v>
      </c>
      <c r="H30" s="55">
        <v>20</v>
      </c>
      <c r="I30" s="56">
        <v>20</v>
      </c>
      <c r="J30" s="21">
        <f t="shared" si="0"/>
        <v>0</v>
      </c>
      <c r="K30" s="56">
        <v>20</v>
      </c>
      <c r="L30" s="27">
        <v>20</v>
      </c>
      <c r="M30" s="27">
        <v>20</v>
      </c>
    </row>
    <row r="31" spans="1:13" ht="22.5" customHeight="1">
      <c r="A31" s="15"/>
      <c r="B31" s="16" t="s">
        <v>47</v>
      </c>
      <c r="C31" s="50" t="s">
        <v>15</v>
      </c>
      <c r="D31" s="50" t="s">
        <v>48</v>
      </c>
      <c r="E31" s="51"/>
      <c r="F31" s="50"/>
      <c r="G31" s="57" t="e">
        <f>G32+G44+G37</f>
        <v>#REF!</v>
      </c>
      <c r="H31" s="57" t="e">
        <f>H32+H44+H37</f>
        <v>#REF!</v>
      </c>
      <c r="I31" s="58" t="e">
        <f>I32+I44+I37+I47</f>
        <v>#REF!</v>
      </c>
      <c r="J31" s="13" t="e">
        <f t="shared" si="0"/>
        <v>#REF!</v>
      </c>
      <c r="K31" s="58" t="e">
        <f>K32+K44+K37+K47</f>
        <v>#REF!</v>
      </c>
      <c r="L31" s="14">
        <f>L32+L37+L44+L47</f>
        <v>12770.439999999999</v>
      </c>
      <c r="M31" s="14">
        <f>M32+M37+M44+M47</f>
        <v>14814.499999999998</v>
      </c>
    </row>
    <row r="32" spans="1:13" ht="46.5" customHeight="1">
      <c r="A32" s="15"/>
      <c r="B32" s="16" t="s">
        <v>49</v>
      </c>
      <c r="C32" s="50" t="s">
        <v>15</v>
      </c>
      <c r="D32" s="50" t="s">
        <v>48</v>
      </c>
      <c r="E32" s="51" t="s">
        <v>15</v>
      </c>
      <c r="F32" s="50"/>
      <c r="G32" s="52">
        <f>G33+G35</f>
        <v>220</v>
      </c>
      <c r="H32" s="52">
        <f>H33+H35</f>
        <v>220</v>
      </c>
      <c r="I32" s="53">
        <f>I33+I35</f>
        <v>220</v>
      </c>
      <c r="J32" s="21">
        <f t="shared" si="0"/>
        <v>0</v>
      </c>
      <c r="K32" s="53">
        <f>K33+K35</f>
        <v>220</v>
      </c>
      <c r="L32" s="14">
        <f>L33+L35</f>
        <v>310</v>
      </c>
      <c r="M32" s="14">
        <f>M33+M35</f>
        <v>60</v>
      </c>
    </row>
    <row r="33" spans="1:13" ht="51.75" customHeight="1">
      <c r="A33" s="15"/>
      <c r="B33" s="42" t="s">
        <v>50</v>
      </c>
      <c r="C33" s="35" t="s">
        <v>15</v>
      </c>
      <c r="D33" s="35" t="s">
        <v>48</v>
      </c>
      <c r="E33" s="36" t="s">
        <v>51</v>
      </c>
      <c r="F33" s="35"/>
      <c r="G33" s="40">
        <f>G34</f>
        <v>20</v>
      </c>
      <c r="H33" s="40">
        <f>H34</f>
        <v>20</v>
      </c>
      <c r="I33" s="41">
        <f>I34</f>
        <v>20</v>
      </c>
      <c r="J33" s="21">
        <f t="shared" si="0"/>
        <v>0</v>
      </c>
      <c r="K33" s="41">
        <f>K34</f>
        <v>20</v>
      </c>
      <c r="L33" s="27">
        <f>L34</f>
        <v>10</v>
      </c>
      <c r="M33" s="27">
        <f>M34</f>
        <v>10</v>
      </c>
    </row>
    <row r="34" spans="1:13" ht="38.25" customHeight="1">
      <c r="A34" s="15"/>
      <c r="B34" s="42" t="s">
        <v>52</v>
      </c>
      <c r="C34" s="35" t="s">
        <v>15</v>
      </c>
      <c r="D34" s="35" t="s">
        <v>48</v>
      </c>
      <c r="E34" s="36" t="s">
        <v>53</v>
      </c>
      <c r="F34" s="35" t="s">
        <v>29</v>
      </c>
      <c r="G34" s="40">
        <v>20</v>
      </c>
      <c r="H34" s="40">
        <v>20</v>
      </c>
      <c r="I34" s="41">
        <v>20</v>
      </c>
      <c r="J34" s="21">
        <f t="shared" si="0"/>
        <v>0</v>
      </c>
      <c r="K34" s="41">
        <v>20</v>
      </c>
      <c r="L34" s="27">
        <f>10</f>
        <v>10</v>
      </c>
      <c r="M34" s="27">
        <f>10</f>
        <v>10</v>
      </c>
    </row>
    <row r="35" spans="1:13" ht="76.5" customHeight="1">
      <c r="A35" s="15"/>
      <c r="B35" s="59" t="s">
        <v>54</v>
      </c>
      <c r="C35" s="60" t="s">
        <v>15</v>
      </c>
      <c r="D35" s="60" t="s">
        <v>48</v>
      </c>
      <c r="E35" s="61" t="s">
        <v>55</v>
      </c>
      <c r="F35" s="60"/>
      <c r="G35" s="62">
        <f>G36</f>
        <v>200</v>
      </c>
      <c r="H35" s="62">
        <f>H36</f>
        <v>200</v>
      </c>
      <c r="I35" s="63">
        <f>I36</f>
        <v>200</v>
      </c>
      <c r="J35" s="21">
        <f t="shared" si="0"/>
        <v>0</v>
      </c>
      <c r="K35" s="63">
        <f>K36</f>
        <v>200</v>
      </c>
      <c r="L35" s="27">
        <f>L36</f>
        <v>300</v>
      </c>
      <c r="M35" s="27">
        <f>M36</f>
        <v>50</v>
      </c>
    </row>
    <row r="36" spans="1:13" ht="75" customHeight="1">
      <c r="A36" s="15"/>
      <c r="B36" s="29" t="s">
        <v>56</v>
      </c>
      <c r="C36" s="45" t="s">
        <v>15</v>
      </c>
      <c r="D36" s="45" t="s">
        <v>48</v>
      </c>
      <c r="E36" s="36" t="s">
        <v>57</v>
      </c>
      <c r="F36" s="45" t="s">
        <v>29</v>
      </c>
      <c r="G36" s="40">
        <v>200</v>
      </c>
      <c r="H36" s="40">
        <v>200</v>
      </c>
      <c r="I36" s="41">
        <v>200</v>
      </c>
      <c r="J36" s="21">
        <f t="shared" si="0"/>
        <v>0</v>
      </c>
      <c r="K36" s="41">
        <v>200</v>
      </c>
      <c r="L36" s="27">
        <v>300</v>
      </c>
      <c r="M36" s="27">
        <v>50</v>
      </c>
    </row>
    <row r="37" spans="1:13" s="71" customFormat="1" ht="73.5" customHeight="1">
      <c r="A37" s="64"/>
      <c r="B37" s="65" t="s">
        <v>58</v>
      </c>
      <c r="C37" s="66" t="s">
        <v>15</v>
      </c>
      <c r="D37" s="66" t="s">
        <v>48</v>
      </c>
      <c r="E37" s="67" t="s">
        <v>17</v>
      </c>
      <c r="F37" s="68"/>
      <c r="G37" s="69">
        <f>G38+G41+G43</f>
        <v>13659.7</v>
      </c>
      <c r="H37" s="69">
        <f>H38+H41+H43</f>
        <v>13591.7</v>
      </c>
      <c r="I37" s="69">
        <f>I38+I41+I43+I42</f>
        <v>16353.0872</v>
      </c>
      <c r="J37" s="70">
        <f t="shared" si="0"/>
        <v>2761.387199999999</v>
      </c>
      <c r="K37" s="69">
        <f>K38+K41+K43+K42</f>
        <v>16319.41245</v>
      </c>
      <c r="L37" s="14">
        <f>L38+L40+L42</f>
        <v>12447.439999999999</v>
      </c>
      <c r="M37" s="14">
        <f>M38+M40+M42</f>
        <v>13391.499999999998</v>
      </c>
    </row>
    <row r="38" spans="1:13" ht="41.25" customHeight="1">
      <c r="A38" s="15"/>
      <c r="B38" s="42" t="s">
        <v>59</v>
      </c>
      <c r="C38" s="35" t="s">
        <v>15</v>
      </c>
      <c r="D38" s="35" t="s">
        <v>48</v>
      </c>
      <c r="E38" s="36" t="s">
        <v>60</v>
      </c>
      <c r="F38" s="35"/>
      <c r="G38" s="37">
        <f>G39</f>
        <v>10422.4</v>
      </c>
      <c r="H38" s="37">
        <f>H39</f>
        <v>10422.4</v>
      </c>
      <c r="I38" s="41">
        <f>I39</f>
        <v>10422.4</v>
      </c>
      <c r="J38" s="21">
        <f t="shared" si="0"/>
        <v>0</v>
      </c>
      <c r="K38" s="41">
        <f>K39</f>
        <v>10422.4</v>
      </c>
      <c r="L38" s="27">
        <f>L39</f>
        <v>11415.4</v>
      </c>
      <c r="M38" s="27">
        <f>M39</f>
        <v>11415.4</v>
      </c>
    </row>
    <row r="39" spans="1:13" ht="101.25" customHeight="1">
      <c r="A39" s="15"/>
      <c r="B39" s="42" t="s">
        <v>61</v>
      </c>
      <c r="C39" s="35" t="s">
        <v>15</v>
      </c>
      <c r="D39" s="35" t="s">
        <v>48</v>
      </c>
      <c r="E39" s="36" t="s">
        <v>62</v>
      </c>
      <c r="F39" s="35" t="s">
        <v>24</v>
      </c>
      <c r="G39" s="40">
        <f>10360.4+62</f>
        <v>10422.4</v>
      </c>
      <c r="H39" s="40">
        <f>10360.4+62</f>
        <v>10422.4</v>
      </c>
      <c r="I39" s="41">
        <f>10360.4+62</f>
        <v>10422.4</v>
      </c>
      <c r="J39" s="21">
        <f t="shared" si="0"/>
        <v>0</v>
      </c>
      <c r="K39" s="41">
        <f>10360.4+62</f>
        <v>10422.4</v>
      </c>
      <c r="L39" s="27">
        <v>11415.4</v>
      </c>
      <c r="M39" s="27">
        <v>11415.4</v>
      </c>
    </row>
    <row r="40" spans="1:13" ht="48.75" customHeight="1">
      <c r="A40" s="15"/>
      <c r="B40" s="42" t="s">
        <v>63</v>
      </c>
      <c r="C40" s="35" t="s">
        <v>15</v>
      </c>
      <c r="D40" s="35" t="s">
        <v>48</v>
      </c>
      <c r="E40" s="36" t="s">
        <v>64</v>
      </c>
      <c r="F40" s="35"/>
      <c r="G40" s="37">
        <f>G41+G42</f>
        <v>3237.3</v>
      </c>
      <c r="H40" s="37">
        <f>H41+H42</f>
        <v>3169.3</v>
      </c>
      <c r="I40" s="72">
        <f>I41+I42</f>
        <v>5660.6872</v>
      </c>
      <c r="J40" s="13">
        <f t="shared" si="0"/>
        <v>2491.3872</v>
      </c>
      <c r="K40" s="72">
        <f>K41+K42</f>
        <v>5692.162450000001</v>
      </c>
      <c r="L40" s="27">
        <f>L41</f>
        <v>846.24</v>
      </c>
      <c r="M40" s="27">
        <f>M41</f>
        <v>1790.3</v>
      </c>
    </row>
    <row r="41" spans="1:13" ht="54.75" customHeight="1">
      <c r="A41" s="15"/>
      <c r="B41" s="73" t="s">
        <v>65</v>
      </c>
      <c r="C41" s="35" t="s">
        <v>15</v>
      </c>
      <c r="D41" s="35" t="s">
        <v>48</v>
      </c>
      <c r="E41" s="36" t="s">
        <v>66</v>
      </c>
      <c r="F41" s="35" t="s">
        <v>29</v>
      </c>
      <c r="G41" s="40">
        <f>2886.3+75-62</f>
        <v>2899.3</v>
      </c>
      <c r="H41" s="40">
        <f>2886.3+75-62</f>
        <v>2899.3</v>
      </c>
      <c r="I41" s="74">
        <f>2886.3+75-62-0.1128+2491.5</f>
        <v>5390.6872</v>
      </c>
      <c r="J41" s="75">
        <f t="shared" si="0"/>
        <v>2491.3872</v>
      </c>
      <c r="K41" s="74">
        <f>2886.3+75-62-0.1128+2491.5-0.5-2.85-0.02475+100</f>
        <v>5487.31245</v>
      </c>
      <c r="L41" s="76">
        <v>846.24</v>
      </c>
      <c r="M41" s="76">
        <v>1790.3</v>
      </c>
    </row>
    <row r="42" spans="1:13" ht="38.25" customHeight="1">
      <c r="A42" s="15"/>
      <c r="B42" s="73" t="s">
        <v>67</v>
      </c>
      <c r="C42" s="35" t="s">
        <v>15</v>
      </c>
      <c r="D42" s="35" t="s">
        <v>48</v>
      </c>
      <c r="E42" s="36" t="s">
        <v>68</v>
      </c>
      <c r="F42" s="35"/>
      <c r="G42" s="37">
        <f>G43</f>
        <v>338</v>
      </c>
      <c r="H42" s="37">
        <f>H43</f>
        <v>270</v>
      </c>
      <c r="I42" s="56">
        <f>I43</f>
        <v>270</v>
      </c>
      <c r="J42" s="77">
        <f t="shared" si="0"/>
        <v>0</v>
      </c>
      <c r="K42" s="56">
        <f>K43</f>
        <v>204.85000000000002</v>
      </c>
      <c r="L42" s="27">
        <f>L43</f>
        <v>185.8</v>
      </c>
      <c r="M42" s="27">
        <f>M43</f>
        <v>185.8</v>
      </c>
    </row>
    <row r="43" spans="1:13" ht="48" customHeight="1">
      <c r="A43" s="15"/>
      <c r="B43" s="73" t="s">
        <v>69</v>
      </c>
      <c r="C43" s="35" t="s">
        <v>15</v>
      </c>
      <c r="D43" s="35" t="s">
        <v>48</v>
      </c>
      <c r="E43" s="36" t="s">
        <v>70</v>
      </c>
      <c r="F43" s="35" t="s">
        <v>41</v>
      </c>
      <c r="G43" s="40">
        <v>338</v>
      </c>
      <c r="H43" s="40">
        <f>338-68</f>
        <v>270</v>
      </c>
      <c r="I43" s="56">
        <f>338-68</f>
        <v>270</v>
      </c>
      <c r="J43" s="77">
        <f t="shared" si="0"/>
        <v>0</v>
      </c>
      <c r="K43" s="56">
        <f>338-68+2.85-68</f>
        <v>204.85000000000002</v>
      </c>
      <c r="L43" s="27">
        <f>181.5+4.3</f>
        <v>185.8</v>
      </c>
      <c r="M43" s="27">
        <f>181.5+4.3</f>
        <v>185.8</v>
      </c>
    </row>
    <row r="44" spans="1:13" ht="57.75" customHeight="1">
      <c r="A44" s="15"/>
      <c r="B44" s="16" t="s">
        <v>71</v>
      </c>
      <c r="C44" s="50" t="s">
        <v>15</v>
      </c>
      <c r="D44" s="50" t="s">
        <v>48</v>
      </c>
      <c r="E44" s="51" t="s">
        <v>26</v>
      </c>
      <c r="F44" s="35"/>
      <c r="G44" s="40" t="e">
        <f>G45+#REF!</f>
        <v>#REF!</v>
      </c>
      <c r="H44" s="40" t="e">
        <f>H45+#REF!</f>
        <v>#REF!</v>
      </c>
      <c r="I44" s="74" t="e">
        <f>I45+#REF!</f>
        <v>#REF!</v>
      </c>
      <c r="J44" s="75" t="e">
        <f t="shared" si="0"/>
        <v>#REF!</v>
      </c>
      <c r="K44" s="74" t="e">
        <f>K45+#REF!</f>
        <v>#REF!</v>
      </c>
      <c r="L44" s="14">
        <f>L45</f>
        <v>0</v>
      </c>
      <c r="M44" s="14">
        <f>M45</f>
        <v>1350</v>
      </c>
    </row>
    <row r="45" spans="1:13" ht="33.75" customHeight="1">
      <c r="A45" s="15"/>
      <c r="B45" s="73" t="s">
        <v>72</v>
      </c>
      <c r="C45" s="35" t="s">
        <v>15</v>
      </c>
      <c r="D45" s="35" t="s">
        <v>48</v>
      </c>
      <c r="E45" s="36" t="s">
        <v>73</v>
      </c>
      <c r="F45" s="35"/>
      <c r="G45" s="40">
        <f>G46</f>
        <v>1306.6</v>
      </c>
      <c r="H45" s="40">
        <f>H46</f>
        <v>1306.6</v>
      </c>
      <c r="I45" s="74" t="e">
        <f>I46+#REF!</f>
        <v>#REF!</v>
      </c>
      <c r="J45" s="75" t="e">
        <f t="shared" si="0"/>
        <v>#REF!</v>
      </c>
      <c r="K45" s="74" t="e">
        <f>K46+#REF!+#REF!</f>
        <v>#REF!</v>
      </c>
      <c r="L45" s="27">
        <f>L46</f>
        <v>0</v>
      </c>
      <c r="M45" s="27">
        <f>M46</f>
        <v>1350</v>
      </c>
    </row>
    <row r="46" spans="1:13" ht="45.75" customHeight="1">
      <c r="A46" s="15"/>
      <c r="B46" s="73" t="s">
        <v>74</v>
      </c>
      <c r="C46" s="35" t="s">
        <v>15</v>
      </c>
      <c r="D46" s="35" t="s">
        <v>48</v>
      </c>
      <c r="E46" s="36" t="s">
        <v>75</v>
      </c>
      <c r="F46" s="35" t="s">
        <v>29</v>
      </c>
      <c r="G46" s="40">
        <v>1306.6</v>
      </c>
      <c r="H46" s="40">
        <v>1306.6</v>
      </c>
      <c r="I46" s="74">
        <f>1306.6-0.11352+222.594</f>
        <v>1529.0804799999999</v>
      </c>
      <c r="J46" s="75">
        <f t="shared" si="0"/>
        <v>222.48047999999994</v>
      </c>
      <c r="K46" s="74">
        <f>1306.6-0.11352+222.594+1200</f>
        <v>2729.0804799999996</v>
      </c>
      <c r="L46" s="27">
        <v>0</v>
      </c>
      <c r="M46" s="27">
        <v>1350</v>
      </c>
    </row>
    <row r="47" spans="1:13" ht="21.75" customHeight="1">
      <c r="A47" s="15"/>
      <c r="B47" s="78" t="s">
        <v>18</v>
      </c>
      <c r="C47" s="79" t="s">
        <v>15</v>
      </c>
      <c r="D47" s="79" t="s">
        <v>48</v>
      </c>
      <c r="E47" s="80" t="s">
        <v>19</v>
      </c>
      <c r="F47" s="81"/>
      <c r="G47" s="82"/>
      <c r="H47" s="82"/>
      <c r="I47" s="83">
        <f>I48</f>
        <v>26.375</v>
      </c>
      <c r="J47" s="84">
        <f>I47-H47+2</f>
        <v>28.375</v>
      </c>
      <c r="K47" s="83">
        <f>K48</f>
        <v>26.375</v>
      </c>
      <c r="L47" s="85">
        <f>L48</f>
        <v>13</v>
      </c>
      <c r="M47" s="85">
        <f>M48</f>
        <v>13</v>
      </c>
    </row>
    <row r="48" spans="1:13" ht="22.5" customHeight="1">
      <c r="A48" s="15"/>
      <c r="B48" s="86" t="s">
        <v>44</v>
      </c>
      <c r="C48" s="87" t="s">
        <v>15</v>
      </c>
      <c r="D48" s="87" t="s">
        <v>48</v>
      </c>
      <c r="E48" s="88" t="s">
        <v>34</v>
      </c>
      <c r="F48" s="89"/>
      <c r="G48" s="90"/>
      <c r="H48" s="90"/>
      <c r="I48" s="91">
        <f>I49</f>
        <v>26.375</v>
      </c>
      <c r="J48" s="92">
        <f>I48-H48+2</f>
        <v>28.375</v>
      </c>
      <c r="K48" s="91">
        <f>K49</f>
        <v>26.375</v>
      </c>
      <c r="L48" s="76">
        <f>L49</f>
        <v>13</v>
      </c>
      <c r="M48" s="76">
        <f>M49</f>
        <v>13</v>
      </c>
    </row>
    <row r="49" spans="1:13" ht="33.75" customHeight="1">
      <c r="A49" s="15"/>
      <c r="B49" s="42" t="s">
        <v>76</v>
      </c>
      <c r="C49" s="45" t="s">
        <v>15</v>
      </c>
      <c r="D49" s="45" t="s">
        <v>48</v>
      </c>
      <c r="E49" s="93" t="s">
        <v>77</v>
      </c>
      <c r="F49" s="45" t="s">
        <v>41</v>
      </c>
      <c r="G49" s="90"/>
      <c r="H49" s="90"/>
      <c r="I49" s="94">
        <f>26.375</f>
        <v>26.375</v>
      </c>
      <c r="J49" s="84">
        <f>I49-H49</f>
        <v>26.375</v>
      </c>
      <c r="K49" s="94">
        <f>26.375</f>
        <v>26.375</v>
      </c>
      <c r="L49" s="76">
        <f>13</f>
        <v>13</v>
      </c>
      <c r="M49" s="76">
        <f>13</f>
        <v>13</v>
      </c>
    </row>
    <row r="50" spans="1:13" ht="15" customHeight="1">
      <c r="A50" s="15"/>
      <c r="B50" s="16" t="s">
        <v>78</v>
      </c>
      <c r="C50" s="50" t="s">
        <v>17</v>
      </c>
      <c r="D50" s="50"/>
      <c r="E50" s="36"/>
      <c r="F50" s="35"/>
      <c r="G50" s="52">
        <f>G51</f>
        <v>607.5999999999999</v>
      </c>
      <c r="H50" s="52">
        <f>H51</f>
        <v>607.5999999999999</v>
      </c>
      <c r="I50" s="53">
        <f>I51</f>
        <v>607.5999999999999</v>
      </c>
      <c r="J50" s="75">
        <f aca="true" t="shared" si="1" ref="J50:J67">I50-H50+2</f>
        <v>2</v>
      </c>
      <c r="K50" s="53">
        <f>K51</f>
        <v>607.5999999999999</v>
      </c>
      <c r="L50" s="85">
        <f>L51</f>
        <v>715.9</v>
      </c>
      <c r="M50" s="85">
        <f>M51</f>
        <v>742.3</v>
      </c>
    </row>
    <row r="51" spans="1:13" ht="17.25" customHeight="1">
      <c r="A51" s="15"/>
      <c r="B51" s="16" t="s">
        <v>79</v>
      </c>
      <c r="C51" s="50" t="s">
        <v>17</v>
      </c>
      <c r="D51" s="50" t="s">
        <v>26</v>
      </c>
      <c r="E51" s="51"/>
      <c r="F51" s="50"/>
      <c r="G51" s="52">
        <f>G52</f>
        <v>607.5999999999999</v>
      </c>
      <c r="H51" s="52">
        <f>H52</f>
        <v>607.5999999999999</v>
      </c>
      <c r="I51" s="53">
        <f>I52</f>
        <v>607.5999999999999</v>
      </c>
      <c r="J51" s="75">
        <f t="shared" si="1"/>
        <v>2</v>
      </c>
      <c r="K51" s="53">
        <f>K52</f>
        <v>607.5999999999999</v>
      </c>
      <c r="L51" s="85">
        <f>L52</f>
        <v>715.9</v>
      </c>
      <c r="M51" s="85">
        <f>M52</f>
        <v>742.3</v>
      </c>
    </row>
    <row r="52" spans="1:13" ht="26.25" customHeight="1">
      <c r="A52" s="15"/>
      <c r="B52" s="54" t="s">
        <v>18</v>
      </c>
      <c r="C52" s="35" t="s">
        <v>17</v>
      </c>
      <c r="D52" s="35" t="s">
        <v>26</v>
      </c>
      <c r="E52" s="36" t="s">
        <v>33</v>
      </c>
      <c r="F52" s="35"/>
      <c r="G52" s="37">
        <f>G54+G55</f>
        <v>607.5999999999999</v>
      </c>
      <c r="H52" s="37">
        <f>H54+H55</f>
        <v>607.5999999999999</v>
      </c>
      <c r="I52" s="41">
        <f>I54+I55</f>
        <v>607.5999999999999</v>
      </c>
      <c r="J52" s="75">
        <f t="shared" si="1"/>
        <v>2</v>
      </c>
      <c r="K52" s="41">
        <f>K54+K55</f>
        <v>607.5999999999999</v>
      </c>
      <c r="L52" s="76">
        <f>L53</f>
        <v>715.9</v>
      </c>
      <c r="M52" s="76">
        <f>M53</f>
        <v>742.3</v>
      </c>
    </row>
    <row r="53" spans="1:13" ht="22.5" customHeight="1">
      <c r="A53" s="15"/>
      <c r="B53" s="54" t="s">
        <v>20</v>
      </c>
      <c r="C53" s="35" t="s">
        <v>17</v>
      </c>
      <c r="D53" s="35" t="s">
        <v>26</v>
      </c>
      <c r="E53" s="36" t="s">
        <v>34</v>
      </c>
      <c r="F53" s="35"/>
      <c r="G53" s="37">
        <f>G54+G55</f>
        <v>607.5999999999999</v>
      </c>
      <c r="H53" s="37">
        <f>H54+H55</f>
        <v>607.5999999999999</v>
      </c>
      <c r="I53" s="41">
        <f>I54+I55</f>
        <v>607.5999999999999</v>
      </c>
      <c r="J53" s="75">
        <f t="shared" si="1"/>
        <v>2</v>
      </c>
      <c r="K53" s="41">
        <f>K54+K55</f>
        <v>607.5999999999999</v>
      </c>
      <c r="L53" s="76">
        <f>L54+L55</f>
        <v>715.9</v>
      </c>
      <c r="M53" s="76">
        <f>M54+M55</f>
        <v>742.3</v>
      </c>
    </row>
    <row r="54" spans="1:13" ht="100.5" customHeight="1">
      <c r="A54" s="15"/>
      <c r="B54" s="22" t="s">
        <v>80</v>
      </c>
      <c r="C54" s="35" t="s">
        <v>17</v>
      </c>
      <c r="D54" s="35" t="s">
        <v>26</v>
      </c>
      <c r="E54" s="36" t="s">
        <v>81</v>
      </c>
      <c r="F54" s="35" t="s">
        <v>24</v>
      </c>
      <c r="G54" s="40">
        <v>553.31</v>
      </c>
      <c r="H54" s="40">
        <v>553.31</v>
      </c>
      <c r="I54" s="41">
        <v>553.31</v>
      </c>
      <c r="J54" s="75">
        <f t="shared" si="1"/>
        <v>2</v>
      </c>
      <c r="K54" s="41">
        <v>553.31</v>
      </c>
      <c r="L54" s="76">
        <v>599.6</v>
      </c>
      <c r="M54" s="76">
        <v>599.6</v>
      </c>
    </row>
    <row r="55" spans="1:13" ht="61.5" customHeight="1">
      <c r="A55" s="15"/>
      <c r="B55" s="22" t="s">
        <v>82</v>
      </c>
      <c r="C55" s="35" t="s">
        <v>17</v>
      </c>
      <c r="D55" s="35" t="s">
        <v>26</v>
      </c>
      <c r="E55" s="36" t="s">
        <v>81</v>
      </c>
      <c r="F55" s="35" t="s">
        <v>29</v>
      </c>
      <c r="G55" s="40">
        <v>54.29</v>
      </c>
      <c r="H55" s="40">
        <v>54.29</v>
      </c>
      <c r="I55" s="41">
        <v>54.29</v>
      </c>
      <c r="J55" s="75">
        <f t="shared" si="1"/>
        <v>2</v>
      </c>
      <c r="K55" s="41">
        <v>54.29</v>
      </c>
      <c r="L55" s="76">
        <v>116.3</v>
      </c>
      <c r="M55" s="76">
        <v>142.7</v>
      </c>
    </row>
    <row r="56" spans="1:13" ht="34.5" customHeight="1">
      <c r="A56" s="15"/>
      <c r="B56" s="16" t="s">
        <v>83</v>
      </c>
      <c r="C56" s="50" t="s">
        <v>26</v>
      </c>
      <c r="D56" s="50"/>
      <c r="E56" s="51"/>
      <c r="F56" s="50"/>
      <c r="G56" s="52">
        <f>G57+G64</f>
        <v>764.03</v>
      </c>
      <c r="H56" s="52">
        <f>H57+H64</f>
        <v>764.03</v>
      </c>
      <c r="I56" s="53">
        <f>I57+I64</f>
        <v>764.03</v>
      </c>
      <c r="J56" s="75">
        <f t="shared" si="1"/>
        <v>2</v>
      </c>
      <c r="K56" s="95">
        <f>K57+K64</f>
        <v>863.1089999999999</v>
      </c>
      <c r="L56" s="85">
        <f>L57+L64</f>
        <v>867.03</v>
      </c>
      <c r="M56" s="85">
        <f>M57+M64</f>
        <v>867.03</v>
      </c>
    </row>
    <row r="57" spans="1:13" ht="51" customHeight="1">
      <c r="A57" s="15"/>
      <c r="B57" s="16" t="s">
        <v>84</v>
      </c>
      <c r="C57" s="50" t="s">
        <v>26</v>
      </c>
      <c r="D57" s="50" t="s">
        <v>85</v>
      </c>
      <c r="E57" s="51"/>
      <c r="F57" s="50"/>
      <c r="G57" s="52">
        <f>G58+G61</f>
        <v>762.03</v>
      </c>
      <c r="H57" s="52">
        <f>H58+H61</f>
        <v>762.03</v>
      </c>
      <c r="I57" s="53">
        <f>I58+I61</f>
        <v>762.03</v>
      </c>
      <c r="J57" s="75">
        <f t="shared" si="1"/>
        <v>2</v>
      </c>
      <c r="K57" s="95">
        <f>K58+K61</f>
        <v>861.1089999999999</v>
      </c>
      <c r="L57" s="85">
        <f>L58+L61</f>
        <v>865.03</v>
      </c>
      <c r="M57" s="85">
        <f>M58+M61</f>
        <v>865.03</v>
      </c>
    </row>
    <row r="58" spans="1:13" ht="60" customHeight="1">
      <c r="A58" s="15"/>
      <c r="B58" s="16" t="s">
        <v>86</v>
      </c>
      <c r="C58" s="50" t="s">
        <v>26</v>
      </c>
      <c r="D58" s="50" t="s">
        <v>85</v>
      </c>
      <c r="E58" s="51" t="s">
        <v>31</v>
      </c>
      <c r="F58" s="50"/>
      <c r="G58" s="52">
        <f>G60</f>
        <v>10</v>
      </c>
      <c r="H58" s="52">
        <f>H60</f>
        <v>10</v>
      </c>
      <c r="I58" s="53">
        <f>I60</f>
        <v>10</v>
      </c>
      <c r="J58" s="75">
        <f t="shared" si="1"/>
        <v>2</v>
      </c>
      <c r="K58" s="96">
        <f>K60</f>
        <v>109.079</v>
      </c>
      <c r="L58" s="85">
        <f>L59</f>
        <v>80.3</v>
      </c>
      <c r="M58" s="85">
        <f>M59</f>
        <v>80.3</v>
      </c>
    </row>
    <row r="59" spans="1:13" ht="36.75" customHeight="1">
      <c r="A59" s="15"/>
      <c r="B59" s="54" t="s">
        <v>87</v>
      </c>
      <c r="C59" s="35" t="s">
        <v>26</v>
      </c>
      <c r="D59" s="35" t="s">
        <v>85</v>
      </c>
      <c r="E59" s="36" t="s">
        <v>88</v>
      </c>
      <c r="F59" s="35"/>
      <c r="G59" s="37">
        <f>G60</f>
        <v>10</v>
      </c>
      <c r="H59" s="37">
        <f>H60</f>
        <v>10</v>
      </c>
      <c r="I59" s="41">
        <f>I60</f>
        <v>10</v>
      </c>
      <c r="J59" s="75">
        <f t="shared" si="1"/>
        <v>2</v>
      </c>
      <c r="K59" s="97">
        <f>K60</f>
        <v>109.079</v>
      </c>
      <c r="L59" s="76">
        <f>L60</f>
        <v>80.3</v>
      </c>
      <c r="M59" s="76">
        <f>M60</f>
        <v>80.3</v>
      </c>
    </row>
    <row r="60" spans="1:13" ht="48.75" customHeight="1">
      <c r="A60" s="15"/>
      <c r="B60" s="98" t="s">
        <v>89</v>
      </c>
      <c r="C60" s="35" t="s">
        <v>26</v>
      </c>
      <c r="D60" s="35" t="s">
        <v>85</v>
      </c>
      <c r="E60" s="36" t="s">
        <v>90</v>
      </c>
      <c r="F60" s="35" t="s">
        <v>29</v>
      </c>
      <c r="G60" s="37">
        <v>10</v>
      </c>
      <c r="H60" s="37">
        <v>10</v>
      </c>
      <c r="I60" s="41">
        <v>10</v>
      </c>
      <c r="J60" s="75">
        <f t="shared" si="1"/>
        <v>2</v>
      </c>
      <c r="K60" s="97">
        <f>10+99.079</f>
        <v>109.079</v>
      </c>
      <c r="L60" s="76">
        <f>1.2+79.1</f>
        <v>80.3</v>
      </c>
      <c r="M60" s="76">
        <f>1.2+79.1</f>
        <v>80.3</v>
      </c>
    </row>
    <row r="61" spans="1:13" ht="21.75" customHeight="1">
      <c r="A61" s="15"/>
      <c r="B61" s="54" t="s">
        <v>91</v>
      </c>
      <c r="C61" s="35" t="s">
        <v>26</v>
      </c>
      <c r="D61" s="35" t="s">
        <v>85</v>
      </c>
      <c r="E61" s="36" t="s">
        <v>19</v>
      </c>
      <c r="F61" s="35"/>
      <c r="G61" s="37">
        <f>G62</f>
        <v>752.03</v>
      </c>
      <c r="H61" s="37">
        <f>H62</f>
        <v>752.03</v>
      </c>
      <c r="I61" s="41">
        <f>I62</f>
        <v>752.03</v>
      </c>
      <c r="J61" s="75">
        <f t="shared" si="1"/>
        <v>2</v>
      </c>
      <c r="K61" s="41">
        <f>K62</f>
        <v>752.03</v>
      </c>
      <c r="L61" s="76">
        <f>L62</f>
        <v>784.73</v>
      </c>
      <c r="M61" s="76">
        <f>M62</f>
        <v>784.73</v>
      </c>
    </row>
    <row r="62" spans="1:13" ht="21" customHeight="1">
      <c r="A62" s="15"/>
      <c r="B62" s="54" t="s">
        <v>20</v>
      </c>
      <c r="C62" s="35" t="s">
        <v>26</v>
      </c>
      <c r="D62" s="35" t="s">
        <v>85</v>
      </c>
      <c r="E62" s="36" t="s">
        <v>34</v>
      </c>
      <c r="F62" s="35"/>
      <c r="G62" s="37">
        <f>G63</f>
        <v>752.03</v>
      </c>
      <c r="H62" s="37">
        <f>H63</f>
        <v>752.03</v>
      </c>
      <c r="I62" s="41">
        <f>I63</f>
        <v>752.03</v>
      </c>
      <c r="J62" s="75">
        <f t="shared" si="1"/>
        <v>2</v>
      </c>
      <c r="K62" s="41">
        <f>K63</f>
        <v>752.03</v>
      </c>
      <c r="L62" s="76">
        <f>L63</f>
        <v>784.73</v>
      </c>
      <c r="M62" s="76">
        <f>M63</f>
        <v>784.73</v>
      </c>
    </row>
    <row r="63" spans="1:13" ht="49.5" customHeight="1">
      <c r="A63" s="15"/>
      <c r="B63" s="98" t="s">
        <v>92</v>
      </c>
      <c r="C63" s="35" t="s">
        <v>26</v>
      </c>
      <c r="D63" s="35" t="s">
        <v>85</v>
      </c>
      <c r="E63" s="36" t="s">
        <v>93</v>
      </c>
      <c r="F63" s="99" t="s">
        <v>94</v>
      </c>
      <c r="G63" s="40">
        <v>752.03</v>
      </c>
      <c r="H63" s="40">
        <v>752.03</v>
      </c>
      <c r="I63" s="41">
        <v>752.03</v>
      </c>
      <c r="J63" s="75">
        <f t="shared" si="1"/>
        <v>2</v>
      </c>
      <c r="K63" s="41">
        <v>752.03</v>
      </c>
      <c r="L63" s="76">
        <v>784.73</v>
      </c>
      <c r="M63" s="76">
        <v>784.73</v>
      </c>
    </row>
    <row r="64" spans="1:13" ht="36.75" customHeight="1">
      <c r="A64" s="15"/>
      <c r="B64" s="100" t="s">
        <v>95</v>
      </c>
      <c r="C64" s="50" t="s">
        <v>26</v>
      </c>
      <c r="D64" s="50" t="s">
        <v>96</v>
      </c>
      <c r="E64" s="51"/>
      <c r="F64" s="50"/>
      <c r="G64" s="52">
        <f>G65</f>
        <v>2</v>
      </c>
      <c r="H64" s="52">
        <f>H65</f>
        <v>2</v>
      </c>
      <c r="I64" s="53">
        <f>I65</f>
        <v>2</v>
      </c>
      <c r="J64" s="75">
        <f t="shared" si="1"/>
        <v>2</v>
      </c>
      <c r="K64" s="53">
        <f>K65</f>
        <v>2</v>
      </c>
      <c r="L64" s="85">
        <f>L65</f>
        <v>2</v>
      </c>
      <c r="M64" s="85">
        <f>M65</f>
        <v>2</v>
      </c>
    </row>
    <row r="65" spans="1:13" ht="66.75" customHeight="1">
      <c r="A65" s="15"/>
      <c r="B65" s="101" t="s">
        <v>97</v>
      </c>
      <c r="C65" s="102" t="s">
        <v>26</v>
      </c>
      <c r="D65" s="102" t="s">
        <v>96</v>
      </c>
      <c r="E65" s="103" t="s">
        <v>98</v>
      </c>
      <c r="F65" s="50"/>
      <c r="G65" s="52">
        <f>G67</f>
        <v>2</v>
      </c>
      <c r="H65" s="52">
        <f>H67</f>
        <v>2</v>
      </c>
      <c r="I65" s="53">
        <f>I67</f>
        <v>2</v>
      </c>
      <c r="J65" s="75">
        <f t="shared" si="1"/>
        <v>2</v>
      </c>
      <c r="K65" s="53">
        <f>K67</f>
        <v>2</v>
      </c>
      <c r="L65" s="85">
        <f>L66</f>
        <v>2</v>
      </c>
      <c r="M65" s="85">
        <f>M66</f>
        <v>2</v>
      </c>
    </row>
    <row r="66" spans="1:13" ht="50.25" customHeight="1">
      <c r="A66" s="15"/>
      <c r="B66" s="104" t="s">
        <v>99</v>
      </c>
      <c r="C66" s="105" t="s">
        <v>26</v>
      </c>
      <c r="D66" s="105" t="s">
        <v>96</v>
      </c>
      <c r="E66" s="44" t="s">
        <v>100</v>
      </c>
      <c r="F66" s="35"/>
      <c r="G66" s="37">
        <f>G67</f>
        <v>2</v>
      </c>
      <c r="H66" s="37">
        <f>H67</f>
        <v>2</v>
      </c>
      <c r="I66" s="41">
        <f>I67</f>
        <v>2</v>
      </c>
      <c r="J66" s="75">
        <f t="shared" si="1"/>
        <v>2</v>
      </c>
      <c r="K66" s="41">
        <f>K67</f>
        <v>2</v>
      </c>
      <c r="L66" s="76">
        <f>L67</f>
        <v>2</v>
      </c>
      <c r="M66" s="76">
        <f>M67</f>
        <v>2</v>
      </c>
    </row>
    <row r="67" spans="1:13" ht="40.5" customHeight="1">
      <c r="A67" s="15"/>
      <c r="B67" s="104" t="s">
        <v>52</v>
      </c>
      <c r="C67" s="105" t="s">
        <v>26</v>
      </c>
      <c r="D67" s="105" t="s">
        <v>96</v>
      </c>
      <c r="E67" s="44" t="s">
        <v>101</v>
      </c>
      <c r="F67" s="35" t="s">
        <v>29</v>
      </c>
      <c r="G67" s="37">
        <v>2</v>
      </c>
      <c r="H67" s="37">
        <v>2</v>
      </c>
      <c r="I67" s="41">
        <v>2</v>
      </c>
      <c r="J67" s="75">
        <f t="shared" si="1"/>
        <v>2</v>
      </c>
      <c r="K67" s="41">
        <v>2</v>
      </c>
      <c r="L67" s="76">
        <v>2</v>
      </c>
      <c r="M67" s="76">
        <v>2</v>
      </c>
    </row>
    <row r="68" spans="1:13" ht="21.75" customHeight="1">
      <c r="A68" s="15"/>
      <c r="B68" s="100" t="s">
        <v>102</v>
      </c>
      <c r="C68" s="50" t="s">
        <v>31</v>
      </c>
      <c r="D68" s="50"/>
      <c r="E68" s="51"/>
      <c r="F68" s="50"/>
      <c r="G68" s="52" t="e">
        <f>G69+G73+G77+G90</f>
        <v>#REF!</v>
      </c>
      <c r="H68" s="52" t="e">
        <f>H69+H73+H77+H90</f>
        <v>#REF!</v>
      </c>
      <c r="I68" s="58" t="e">
        <f>I69+I73+I77+I90</f>
        <v>#REF!</v>
      </c>
      <c r="J68" s="13" t="e">
        <f aca="true" t="shared" si="2" ref="J68:J85">I68-H68</f>
        <v>#REF!</v>
      </c>
      <c r="K68" s="58" t="e">
        <f>K69+K73+K77+K90</f>
        <v>#REF!</v>
      </c>
      <c r="L68" s="14">
        <f>L69+L77+L90+L73</f>
        <v>10398</v>
      </c>
      <c r="M68" s="14">
        <f>M69+M77+M90+M73</f>
        <v>10571.3</v>
      </c>
    </row>
    <row r="69" spans="1:13" ht="22.5" customHeight="1">
      <c r="A69" s="15"/>
      <c r="B69" s="106" t="s">
        <v>103</v>
      </c>
      <c r="C69" s="50" t="s">
        <v>31</v>
      </c>
      <c r="D69" s="50" t="s">
        <v>15</v>
      </c>
      <c r="E69" s="51"/>
      <c r="F69" s="50"/>
      <c r="G69" s="57">
        <f>G70</f>
        <v>750</v>
      </c>
      <c r="H69" s="57">
        <f>H70</f>
        <v>750</v>
      </c>
      <c r="I69" s="53">
        <f>I70</f>
        <v>750</v>
      </c>
      <c r="J69" s="107">
        <f t="shared" si="2"/>
        <v>0</v>
      </c>
      <c r="K69" s="53">
        <f>K70</f>
        <v>3017.78</v>
      </c>
      <c r="L69" s="27">
        <f>L70</f>
        <v>50</v>
      </c>
      <c r="M69" s="27">
        <f>M70</f>
        <v>50</v>
      </c>
    </row>
    <row r="70" spans="1:13" ht="21" customHeight="1">
      <c r="A70" s="15"/>
      <c r="B70" s="98" t="s">
        <v>18</v>
      </c>
      <c r="C70" s="35" t="s">
        <v>31</v>
      </c>
      <c r="D70" s="35" t="s">
        <v>15</v>
      </c>
      <c r="E70" s="36" t="s">
        <v>19</v>
      </c>
      <c r="F70" s="50"/>
      <c r="G70" s="40">
        <f>G71</f>
        <v>750</v>
      </c>
      <c r="H70" s="40">
        <f>H71</f>
        <v>750</v>
      </c>
      <c r="I70" s="41">
        <f>I71</f>
        <v>750</v>
      </c>
      <c r="J70" s="107">
        <f t="shared" si="2"/>
        <v>0</v>
      </c>
      <c r="K70" s="41">
        <f>K71</f>
        <v>3017.78</v>
      </c>
      <c r="L70" s="27">
        <f>L71</f>
        <v>50</v>
      </c>
      <c r="M70" s="27">
        <f>M71</f>
        <v>50</v>
      </c>
    </row>
    <row r="71" spans="1:13" ht="18.75" customHeight="1">
      <c r="A71" s="15"/>
      <c r="B71" s="54" t="s">
        <v>20</v>
      </c>
      <c r="C71" s="35" t="s">
        <v>31</v>
      </c>
      <c r="D71" s="35" t="s">
        <v>15</v>
      </c>
      <c r="E71" s="36" t="s">
        <v>34</v>
      </c>
      <c r="F71" s="50"/>
      <c r="G71" s="40">
        <f>G72</f>
        <v>750</v>
      </c>
      <c r="H71" s="40">
        <f>H72</f>
        <v>750</v>
      </c>
      <c r="I71" s="41">
        <f>I72</f>
        <v>750</v>
      </c>
      <c r="J71" s="107">
        <f t="shared" si="2"/>
        <v>0</v>
      </c>
      <c r="K71" s="41">
        <f>K72</f>
        <v>3017.78</v>
      </c>
      <c r="L71" s="27">
        <f>L72</f>
        <v>50</v>
      </c>
      <c r="M71" s="27">
        <f>M72</f>
        <v>50</v>
      </c>
    </row>
    <row r="72" spans="1:13" ht="46.5" customHeight="1">
      <c r="A72" s="15"/>
      <c r="B72" s="104" t="s">
        <v>104</v>
      </c>
      <c r="C72" s="35" t="s">
        <v>31</v>
      </c>
      <c r="D72" s="35" t="s">
        <v>15</v>
      </c>
      <c r="E72" s="36" t="s">
        <v>105</v>
      </c>
      <c r="F72" s="68" t="s">
        <v>41</v>
      </c>
      <c r="G72" s="40">
        <f>1000-250</f>
        <v>750</v>
      </c>
      <c r="H72" s="40">
        <f>1000-250</f>
        <v>750</v>
      </c>
      <c r="I72" s="41">
        <f>1000-250-750+750</f>
        <v>750</v>
      </c>
      <c r="J72" s="107">
        <f t="shared" si="2"/>
        <v>0</v>
      </c>
      <c r="K72" s="41">
        <f>1000-250-750+750-200-100+200+100+2267.78</f>
        <v>3017.78</v>
      </c>
      <c r="L72" s="27">
        <v>50</v>
      </c>
      <c r="M72" s="27">
        <v>50</v>
      </c>
    </row>
    <row r="73" spans="1:13" ht="24" customHeight="1">
      <c r="A73" s="15"/>
      <c r="B73" s="100" t="s">
        <v>106</v>
      </c>
      <c r="C73" s="50" t="s">
        <v>31</v>
      </c>
      <c r="D73" s="50" t="s">
        <v>107</v>
      </c>
      <c r="E73" s="51"/>
      <c r="F73" s="50"/>
      <c r="G73" s="52">
        <f>G74</f>
        <v>50</v>
      </c>
      <c r="H73" s="52">
        <f>H74</f>
        <v>150</v>
      </c>
      <c r="I73" s="53">
        <f>I74</f>
        <v>150</v>
      </c>
      <c r="J73" s="21">
        <f t="shared" si="2"/>
        <v>0</v>
      </c>
      <c r="K73" s="53">
        <f>K74</f>
        <v>150</v>
      </c>
      <c r="L73" s="14">
        <f>L74</f>
        <v>50</v>
      </c>
      <c r="M73" s="14">
        <f>M74</f>
        <v>50</v>
      </c>
    </row>
    <row r="74" spans="1:13" ht="62.25" customHeight="1">
      <c r="A74" s="15"/>
      <c r="B74" s="16" t="s">
        <v>108</v>
      </c>
      <c r="C74" s="50" t="s">
        <v>31</v>
      </c>
      <c r="D74" s="50" t="s">
        <v>107</v>
      </c>
      <c r="E74" s="51" t="s">
        <v>109</v>
      </c>
      <c r="F74" s="35"/>
      <c r="G74" s="37">
        <f>G76</f>
        <v>50</v>
      </c>
      <c r="H74" s="37">
        <f>H76</f>
        <v>150</v>
      </c>
      <c r="I74" s="41">
        <f>I76</f>
        <v>150</v>
      </c>
      <c r="J74" s="21">
        <f t="shared" si="2"/>
        <v>0</v>
      </c>
      <c r="K74" s="41">
        <f>K76</f>
        <v>150</v>
      </c>
      <c r="L74" s="14">
        <f>L75</f>
        <v>50</v>
      </c>
      <c r="M74" s="14">
        <f>M75</f>
        <v>50</v>
      </c>
    </row>
    <row r="75" spans="1:13" ht="35.25" customHeight="1">
      <c r="A75" s="15"/>
      <c r="B75" s="54" t="s">
        <v>110</v>
      </c>
      <c r="C75" s="35" t="s">
        <v>31</v>
      </c>
      <c r="D75" s="35" t="s">
        <v>107</v>
      </c>
      <c r="E75" s="36" t="s">
        <v>111</v>
      </c>
      <c r="F75" s="35"/>
      <c r="G75" s="37">
        <f>G76</f>
        <v>50</v>
      </c>
      <c r="H75" s="37">
        <f>H76</f>
        <v>150</v>
      </c>
      <c r="I75" s="41">
        <f>I76</f>
        <v>150</v>
      </c>
      <c r="J75" s="21">
        <f t="shared" si="2"/>
        <v>0</v>
      </c>
      <c r="K75" s="41">
        <f>K76</f>
        <v>150</v>
      </c>
      <c r="L75" s="27">
        <f>L76</f>
        <v>50</v>
      </c>
      <c r="M75" s="27">
        <f>M76</f>
        <v>50</v>
      </c>
    </row>
    <row r="76" spans="1:13" ht="50.25" customHeight="1">
      <c r="A76" s="15"/>
      <c r="B76" s="54" t="s">
        <v>112</v>
      </c>
      <c r="C76" s="35" t="s">
        <v>31</v>
      </c>
      <c r="D76" s="35" t="s">
        <v>107</v>
      </c>
      <c r="E76" s="36" t="s">
        <v>113</v>
      </c>
      <c r="F76" s="35" t="s">
        <v>29</v>
      </c>
      <c r="G76" s="37">
        <v>50</v>
      </c>
      <c r="H76" s="37">
        <f>50+100</f>
        <v>150</v>
      </c>
      <c r="I76" s="41">
        <f>50+100</f>
        <v>150</v>
      </c>
      <c r="J76" s="21">
        <f t="shared" si="2"/>
        <v>0</v>
      </c>
      <c r="K76" s="41">
        <f>50+100</f>
        <v>150</v>
      </c>
      <c r="L76" s="27">
        <v>50</v>
      </c>
      <c r="M76" s="27">
        <v>50</v>
      </c>
    </row>
    <row r="77" spans="1:13" ht="21.75" customHeight="1">
      <c r="A77" s="15"/>
      <c r="B77" s="108" t="s">
        <v>114</v>
      </c>
      <c r="C77" s="50" t="s">
        <v>31</v>
      </c>
      <c r="D77" s="50" t="s">
        <v>115</v>
      </c>
      <c r="E77" s="51"/>
      <c r="F77" s="50"/>
      <c r="G77" s="57" t="e">
        <f>G78+#REF!</f>
        <v>#REF!</v>
      </c>
      <c r="H77" s="57" t="e">
        <f>H78+#REF!</f>
        <v>#REF!</v>
      </c>
      <c r="I77" s="58" t="e">
        <f>I78+#REF!</f>
        <v>#REF!</v>
      </c>
      <c r="J77" s="13" t="e">
        <f t="shared" si="2"/>
        <v>#REF!</v>
      </c>
      <c r="K77" s="58" t="e">
        <f>K78+#REF!</f>
        <v>#REF!</v>
      </c>
      <c r="L77" s="14">
        <f>L78+L86</f>
        <v>9049.5</v>
      </c>
      <c r="M77" s="14">
        <f>M78+M86</f>
        <v>9222.8</v>
      </c>
    </row>
    <row r="78" spans="1:13" ht="49.5" customHeight="1">
      <c r="A78" s="15"/>
      <c r="B78" s="108" t="s">
        <v>116</v>
      </c>
      <c r="C78" s="50" t="s">
        <v>31</v>
      </c>
      <c r="D78" s="50" t="s">
        <v>115</v>
      </c>
      <c r="E78" s="51" t="s">
        <v>117</v>
      </c>
      <c r="F78" s="50"/>
      <c r="G78" s="57">
        <f>G79+G82+G84</f>
        <v>5257.5</v>
      </c>
      <c r="H78" s="57" t="e">
        <f>H79+H82+H84</f>
        <v>#REF!</v>
      </c>
      <c r="I78" s="58" t="e">
        <f>I79+I82+I84</f>
        <v>#REF!</v>
      </c>
      <c r="J78" s="13" t="e">
        <f t="shared" si="2"/>
        <v>#REF!</v>
      </c>
      <c r="K78" s="109" t="e">
        <f>K79+K82+K84</f>
        <v>#REF!</v>
      </c>
      <c r="L78" s="14">
        <f>L79+L82+L84</f>
        <v>8704.5</v>
      </c>
      <c r="M78" s="14">
        <f>M79+M82+M84</f>
        <v>8877.8</v>
      </c>
    </row>
    <row r="79" spans="1:13" ht="47.25" customHeight="1">
      <c r="A79" s="15"/>
      <c r="B79" s="22" t="s">
        <v>118</v>
      </c>
      <c r="C79" s="35" t="s">
        <v>31</v>
      </c>
      <c r="D79" s="35" t="s">
        <v>115</v>
      </c>
      <c r="E79" s="36" t="s">
        <v>119</v>
      </c>
      <c r="F79" s="35"/>
      <c r="G79" s="40">
        <f>G80+G81</f>
        <v>1457.5</v>
      </c>
      <c r="H79" s="40" t="e">
        <f>H80+H81+#REF!</f>
        <v>#REF!</v>
      </c>
      <c r="I79" s="72" t="e">
        <f>I80+I81+#REF!</f>
        <v>#REF!</v>
      </c>
      <c r="J79" s="110" t="e">
        <f t="shared" si="2"/>
        <v>#REF!</v>
      </c>
      <c r="K79" s="111" t="e">
        <f>K80+#REF!+K81</f>
        <v>#REF!</v>
      </c>
      <c r="L79" s="27">
        <f>L80+L81</f>
        <v>2747.6</v>
      </c>
      <c r="M79" s="27">
        <f>M80+M81</f>
        <v>2676.9</v>
      </c>
    </row>
    <row r="80" spans="1:13" ht="62.25" customHeight="1">
      <c r="A80" s="15"/>
      <c r="B80" s="29" t="s">
        <v>120</v>
      </c>
      <c r="C80" s="45" t="s">
        <v>31</v>
      </c>
      <c r="D80" s="45" t="s">
        <v>115</v>
      </c>
      <c r="E80" s="36" t="s">
        <v>121</v>
      </c>
      <c r="F80" s="35" t="s">
        <v>29</v>
      </c>
      <c r="G80" s="40">
        <v>457.5</v>
      </c>
      <c r="H80" s="40">
        <v>457.5</v>
      </c>
      <c r="I80" s="41">
        <v>457.5</v>
      </c>
      <c r="J80" s="21">
        <f t="shared" si="2"/>
        <v>0</v>
      </c>
      <c r="K80" s="56">
        <v>457.5</v>
      </c>
      <c r="L80" s="27">
        <v>747.6</v>
      </c>
      <c r="M80" s="27">
        <v>676.9</v>
      </c>
    </row>
    <row r="81" spans="1:13" ht="72.75" customHeight="1">
      <c r="A81" s="15"/>
      <c r="B81" s="29" t="s">
        <v>122</v>
      </c>
      <c r="C81" s="35" t="s">
        <v>31</v>
      </c>
      <c r="D81" s="35" t="s">
        <v>115</v>
      </c>
      <c r="E81" s="36" t="s">
        <v>123</v>
      </c>
      <c r="F81" s="35" t="s">
        <v>29</v>
      </c>
      <c r="G81" s="40">
        <v>1000</v>
      </c>
      <c r="H81" s="40">
        <v>1000</v>
      </c>
      <c r="I81" s="112">
        <f>1000+430.732</f>
        <v>1430.732</v>
      </c>
      <c r="J81" s="13">
        <f t="shared" si="2"/>
        <v>430.73199999999997</v>
      </c>
      <c r="K81" s="74">
        <f>1000+430.732+27183.9</f>
        <v>28614.632</v>
      </c>
      <c r="L81" s="27">
        <v>2000</v>
      </c>
      <c r="M81" s="27">
        <v>2000</v>
      </c>
    </row>
    <row r="82" spans="1:13" ht="48" customHeight="1">
      <c r="A82" s="15"/>
      <c r="B82" s="22" t="s">
        <v>124</v>
      </c>
      <c r="C82" s="45" t="s">
        <v>31</v>
      </c>
      <c r="D82" s="45" t="s">
        <v>115</v>
      </c>
      <c r="E82" s="36" t="s">
        <v>125</v>
      </c>
      <c r="F82" s="35"/>
      <c r="G82" s="40">
        <f>G83</f>
        <v>3600</v>
      </c>
      <c r="H82" s="40">
        <f>H83</f>
        <v>3600</v>
      </c>
      <c r="I82" s="112" t="e">
        <f>I83+#REF!</f>
        <v>#REF!</v>
      </c>
      <c r="J82" s="13" t="e">
        <f t="shared" si="2"/>
        <v>#REF!</v>
      </c>
      <c r="K82" s="74" t="e">
        <f>K83+#REF!</f>
        <v>#REF!</v>
      </c>
      <c r="L82" s="27">
        <f>L83</f>
        <v>5200</v>
      </c>
      <c r="M82" s="27">
        <f>M83</f>
        <v>5400</v>
      </c>
    </row>
    <row r="83" spans="1:13" ht="73.5" customHeight="1">
      <c r="A83" s="15"/>
      <c r="B83" s="113" t="s">
        <v>126</v>
      </c>
      <c r="C83" s="45" t="s">
        <v>31</v>
      </c>
      <c r="D83" s="45" t="s">
        <v>115</v>
      </c>
      <c r="E83" s="36" t="s">
        <v>127</v>
      </c>
      <c r="F83" s="35" t="s">
        <v>29</v>
      </c>
      <c r="G83" s="40">
        <f>3300+300</f>
        <v>3600</v>
      </c>
      <c r="H83" s="40">
        <f>3300+300</f>
        <v>3600</v>
      </c>
      <c r="I83" s="112">
        <f>3300+300+450.52632-28+28</f>
        <v>4050.52632</v>
      </c>
      <c r="J83" s="13">
        <f t="shared" si="2"/>
        <v>450.52631999999994</v>
      </c>
      <c r="K83" s="74">
        <f>3300+300+450.52632-28+28+200+1000-1000+1000+281.5</f>
        <v>5532.02632</v>
      </c>
      <c r="L83" s="27">
        <v>5200</v>
      </c>
      <c r="M83" s="27">
        <v>5400</v>
      </c>
    </row>
    <row r="84" spans="1:13" ht="37.5" customHeight="1">
      <c r="A84" s="15"/>
      <c r="B84" s="114" t="s">
        <v>128</v>
      </c>
      <c r="C84" s="45" t="s">
        <v>31</v>
      </c>
      <c r="D84" s="45" t="s">
        <v>115</v>
      </c>
      <c r="E84" s="36" t="s">
        <v>129</v>
      </c>
      <c r="F84" s="35"/>
      <c r="G84" s="40">
        <f>G85</f>
        <v>200</v>
      </c>
      <c r="H84" s="40">
        <f>H85</f>
        <v>200</v>
      </c>
      <c r="I84" s="41">
        <f>I85</f>
        <v>200</v>
      </c>
      <c r="J84" s="21">
        <f t="shared" si="2"/>
        <v>0</v>
      </c>
      <c r="K84" s="56">
        <f>K85</f>
        <v>300</v>
      </c>
      <c r="L84" s="27">
        <f>L85</f>
        <v>756.9</v>
      </c>
      <c r="M84" s="27">
        <f>M85</f>
        <v>800.9</v>
      </c>
    </row>
    <row r="85" spans="1:13" ht="63" customHeight="1">
      <c r="A85" s="15"/>
      <c r="B85" s="22" t="s">
        <v>130</v>
      </c>
      <c r="C85" s="45" t="s">
        <v>31</v>
      </c>
      <c r="D85" s="45" t="s">
        <v>115</v>
      </c>
      <c r="E85" s="36" t="s">
        <v>131</v>
      </c>
      <c r="F85" s="35" t="s">
        <v>29</v>
      </c>
      <c r="G85" s="40">
        <v>200</v>
      </c>
      <c r="H85" s="40">
        <v>200</v>
      </c>
      <c r="I85" s="41">
        <v>200</v>
      </c>
      <c r="J85" s="21">
        <f t="shared" si="2"/>
        <v>0</v>
      </c>
      <c r="K85" s="56">
        <f>200+100</f>
        <v>300</v>
      </c>
      <c r="L85" s="27">
        <v>756.9</v>
      </c>
      <c r="M85" s="27">
        <v>800.9</v>
      </c>
    </row>
    <row r="86" spans="1:13" ht="23.25" customHeight="1">
      <c r="A86" s="15"/>
      <c r="B86" s="54" t="s">
        <v>32</v>
      </c>
      <c r="C86" s="35" t="s">
        <v>31</v>
      </c>
      <c r="D86" s="35" t="s">
        <v>115</v>
      </c>
      <c r="E86" s="36" t="s">
        <v>19</v>
      </c>
      <c r="F86" s="35"/>
      <c r="G86" s="40"/>
      <c r="H86" s="40"/>
      <c r="I86" s="41"/>
      <c r="J86" s="21"/>
      <c r="K86" s="56"/>
      <c r="L86" s="27">
        <f>L87</f>
        <v>345</v>
      </c>
      <c r="M86" s="27">
        <f>M87</f>
        <v>345</v>
      </c>
    </row>
    <row r="87" spans="1:13" ht="23.25" customHeight="1">
      <c r="A87" s="15"/>
      <c r="B87" s="54" t="s">
        <v>20</v>
      </c>
      <c r="C87" s="35" t="s">
        <v>31</v>
      </c>
      <c r="D87" s="35" t="s">
        <v>115</v>
      </c>
      <c r="E87" s="36" t="s">
        <v>34</v>
      </c>
      <c r="F87" s="35"/>
      <c r="G87" s="40"/>
      <c r="H87" s="40"/>
      <c r="I87" s="41"/>
      <c r="J87" s="21"/>
      <c r="K87" s="56"/>
      <c r="L87" s="27">
        <f>L88+L89</f>
        <v>345</v>
      </c>
      <c r="M87" s="27">
        <f>M88+M89</f>
        <v>345</v>
      </c>
    </row>
    <row r="88" spans="1:13" ht="111.75" customHeight="1">
      <c r="A88" s="15"/>
      <c r="B88" s="98" t="s">
        <v>132</v>
      </c>
      <c r="C88" s="35" t="s">
        <v>31</v>
      </c>
      <c r="D88" s="35" t="s">
        <v>115</v>
      </c>
      <c r="E88" s="36" t="s">
        <v>133</v>
      </c>
      <c r="F88" s="35" t="s">
        <v>29</v>
      </c>
      <c r="G88" s="40"/>
      <c r="H88" s="40"/>
      <c r="I88" s="41"/>
      <c r="J88" s="21"/>
      <c r="K88" s="56"/>
      <c r="L88" s="27">
        <v>300</v>
      </c>
      <c r="M88" s="27">
        <v>300</v>
      </c>
    </row>
    <row r="89" spans="1:13" ht="49.5" customHeight="1">
      <c r="A89" s="15"/>
      <c r="B89" s="98" t="s">
        <v>134</v>
      </c>
      <c r="C89" s="35" t="s">
        <v>31</v>
      </c>
      <c r="D89" s="35" t="s">
        <v>115</v>
      </c>
      <c r="E89" s="36" t="s">
        <v>135</v>
      </c>
      <c r="F89" s="35" t="s">
        <v>29</v>
      </c>
      <c r="G89" s="40"/>
      <c r="H89" s="40"/>
      <c r="I89" s="41"/>
      <c r="J89" s="21"/>
      <c r="K89" s="56"/>
      <c r="L89" s="27">
        <v>45</v>
      </c>
      <c r="M89" s="27">
        <v>45</v>
      </c>
    </row>
    <row r="90" spans="1:13" ht="37.5" customHeight="1">
      <c r="A90" s="15"/>
      <c r="B90" s="16" t="s">
        <v>136</v>
      </c>
      <c r="C90" s="50" t="s">
        <v>31</v>
      </c>
      <c r="D90" s="50" t="s">
        <v>137</v>
      </c>
      <c r="E90" s="51"/>
      <c r="F90" s="50"/>
      <c r="G90" s="52" t="e">
        <f>G91+G97+G103+G94+G100+#REF!</f>
        <v>#REF!</v>
      </c>
      <c r="H90" s="52" t="e">
        <f>H91+H97+H103+H94+H100+#REF!</f>
        <v>#REF!</v>
      </c>
      <c r="I90" s="53" t="e">
        <f>I91+I97+I103+I94+I100+#REF!</f>
        <v>#REF!</v>
      </c>
      <c r="J90" s="21" t="e">
        <f aca="true" t="shared" si="3" ref="J90:J105">I90-H90</f>
        <v>#REF!</v>
      </c>
      <c r="K90" s="53" t="e">
        <f>K91+K97+K103+K94+K100+#REF!</f>
        <v>#REF!</v>
      </c>
      <c r="L90" s="14">
        <f>L91+L94+L97+L100+L103</f>
        <v>1248.5</v>
      </c>
      <c r="M90" s="14">
        <f>M91+M94+M97+M100+M103</f>
        <v>1248.5</v>
      </c>
    </row>
    <row r="91" spans="1:13" ht="58.5" customHeight="1">
      <c r="A91" s="15"/>
      <c r="B91" s="16" t="s">
        <v>138</v>
      </c>
      <c r="C91" s="50" t="s">
        <v>31</v>
      </c>
      <c r="D91" s="50" t="s">
        <v>139</v>
      </c>
      <c r="E91" s="51" t="s">
        <v>140</v>
      </c>
      <c r="F91" s="50"/>
      <c r="G91" s="52">
        <f>G93</f>
        <v>100</v>
      </c>
      <c r="H91" s="52">
        <f>H93</f>
        <v>100</v>
      </c>
      <c r="I91" s="53">
        <f>I93</f>
        <v>100</v>
      </c>
      <c r="J91" s="21">
        <f t="shared" si="3"/>
        <v>0</v>
      </c>
      <c r="K91" s="53">
        <f>K93</f>
        <v>100</v>
      </c>
      <c r="L91" s="14">
        <f>L92</f>
        <v>50</v>
      </c>
      <c r="M91" s="14">
        <f>M92</f>
        <v>50</v>
      </c>
    </row>
    <row r="92" spans="1:13" ht="37.5" customHeight="1">
      <c r="A92" s="15"/>
      <c r="B92" s="54" t="s">
        <v>141</v>
      </c>
      <c r="C92" s="35" t="s">
        <v>31</v>
      </c>
      <c r="D92" s="35" t="s">
        <v>137</v>
      </c>
      <c r="E92" s="36" t="s">
        <v>142</v>
      </c>
      <c r="F92" s="35"/>
      <c r="G92" s="37">
        <f>G93</f>
        <v>100</v>
      </c>
      <c r="H92" s="37">
        <f>H93</f>
        <v>100</v>
      </c>
      <c r="I92" s="41">
        <f>I93</f>
        <v>100</v>
      </c>
      <c r="J92" s="21">
        <f t="shared" si="3"/>
        <v>0</v>
      </c>
      <c r="K92" s="41">
        <f>K93</f>
        <v>100</v>
      </c>
      <c r="L92" s="27">
        <f>L93</f>
        <v>50</v>
      </c>
      <c r="M92" s="27">
        <f>M93</f>
        <v>50</v>
      </c>
    </row>
    <row r="93" spans="1:13" ht="39" customHeight="1">
      <c r="A93" s="15"/>
      <c r="B93" s="54" t="s">
        <v>143</v>
      </c>
      <c r="C93" s="35" t="s">
        <v>31</v>
      </c>
      <c r="D93" s="35" t="s">
        <v>137</v>
      </c>
      <c r="E93" s="36" t="s">
        <v>144</v>
      </c>
      <c r="F93" s="35" t="s">
        <v>29</v>
      </c>
      <c r="G93" s="40">
        <v>100</v>
      </c>
      <c r="H93" s="40">
        <v>100</v>
      </c>
      <c r="I93" s="41">
        <v>100</v>
      </c>
      <c r="J93" s="21">
        <f t="shared" si="3"/>
        <v>0</v>
      </c>
      <c r="K93" s="41">
        <v>100</v>
      </c>
      <c r="L93" s="27">
        <v>50</v>
      </c>
      <c r="M93" s="27">
        <v>50</v>
      </c>
    </row>
    <row r="94" spans="1:13" ht="74.25" customHeight="1">
      <c r="A94" s="15"/>
      <c r="B94" s="16" t="s">
        <v>145</v>
      </c>
      <c r="C94" s="50" t="s">
        <v>31</v>
      </c>
      <c r="D94" s="50" t="s">
        <v>137</v>
      </c>
      <c r="E94" s="67" t="s">
        <v>115</v>
      </c>
      <c r="F94" s="68"/>
      <c r="G94" s="37">
        <f>G96</f>
        <v>100</v>
      </c>
      <c r="H94" s="37">
        <f>H96</f>
        <v>100</v>
      </c>
      <c r="I94" s="41">
        <f>I96</f>
        <v>100</v>
      </c>
      <c r="J94" s="21">
        <f t="shared" si="3"/>
        <v>0</v>
      </c>
      <c r="K94" s="41">
        <f>K96</f>
        <v>100</v>
      </c>
      <c r="L94" s="14">
        <f>L95</f>
        <v>50</v>
      </c>
      <c r="M94" s="14">
        <f>M95</f>
        <v>50</v>
      </c>
    </row>
    <row r="95" spans="1:13" ht="38.25" customHeight="1">
      <c r="A95" s="15"/>
      <c r="B95" s="54" t="s">
        <v>146</v>
      </c>
      <c r="C95" s="35" t="s">
        <v>31</v>
      </c>
      <c r="D95" s="35" t="s">
        <v>137</v>
      </c>
      <c r="E95" s="115" t="s">
        <v>147</v>
      </c>
      <c r="F95" s="68"/>
      <c r="G95" s="37">
        <f>G96</f>
        <v>100</v>
      </c>
      <c r="H95" s="37">
        <f>H96</f>
        <v>100</v>
      </c>
      <c r="I95" s="41">
        <f>I96</f>
        <v>100</v>
      </c>
      <c r="J95" s="21">
        <f t="shared" si="3"/>
        <v>0</v>
      </c>
      <c r="K95" s="41">
        <f>K96</f>
        <v>100</v>
      </c>
      <c r="L95" s="27">
        <f>L96</f>
        <v>50</v>
      </c>
      <c r="M95" s="27">
        <f>M96</f>
        <v>50</v>
      </c>
    </row>
    <row r="96" spans="1:13" ht="36.75" customHeight="1">
      <c r="A96" s="15"/>
      <c r="B96" s="54" t="s">
        <v>52</v>
      </c>
      <c r="C96" s="35" t="s">
        <v>31</v>
      </c>
      <c r="D96" s="35" t="s">
        <v>137</v>
      </c>
      <c r="E96" s="115" t="s">
        <v>148</v>
      </c>
      <c r="F96" s="68" t="s">
        <v>29</v>
      </c>
      <c r="G96" s="40">
        <v>100</v>
      </c>
      <c r="H96" s="40">
        <v>100</v>
      </c>
      <c r="I96" s="41">
        <v>100</v>
      </c>
      <c r="J96" s="21">
        <f t="shared" si="3"/>
        <v>0</v>
      </c>
      <c r="K96" s="41">
        <v>100</v>
      </c>
      <c r="L96" s="27">
        <f>50</f>
        <v>50</v>
      </c>
      <c r="M96" s="27">
        <f>50</f>
        <v>50</v>
      </c>
    </row>
    <row r="97" spans="1:13" ht="101.25" customHeight="1">
      <c r="A97" s="15"/>
      <c r="B97" s="16" t="s">
        <v>149</v>
      </c>
      <c r="C97" s="50" t="s">
        <v>31</v>
      </c>
      <c r="D97" s="50" t="s">
        <v>137</v>
      </c>
      <c r="E97" s="51" t="s">
        <v>85</v>
      </c>
      <c r="F97" s="50"/>
      <c r="G97" s="37">
        <f>G99</f>
        <v>60</v>
      </c>
      <c r="H97" s="37">
        <f>H99</f>
        <v>60</v>
      </c>
      <c r="I97" s="41">
        <f>I99</f>
        <v>60</v>
      </c>
      <c r="J97" s="21">
        <f t="shared" si="3"/>
        <v>0</v>
      </c>
      <c r="K97" s="41">
        <f>K99</f>
        <v>60</v>
      </c>
      <c r="L97" s="14">
        <f>L98</f>
        <v>60</v>
      </c>
      <c r="M97" s="14">
        <f>M98</f>
        <v>60</v>
      </c>
    </row>
    <row r="98" spans="1:13" ht="25.5" customHeight="1">
      <c r="A98" s="15"/>
      <c r="B98" s="54" t="s">
        <v>150</v>
      </c>
      <c r="C98" s="35" t="s">
        <v>31</v>
      </c>
      <c r="D98" s="35" t="s">
        <v>137</v>
      </c>
      <c r="E98" s="36" t="s">
        <v>151</v>
      </c>
      <c r="F98" s="35"/>
      <c r="G98" s="37">
        <f>G99</f>
        <v>60</v>
      </c>
      <c r="H98" s="37">
        <f>H99</f>
        <v>60</v>
      </c>
      <c r="I98" s="41">
        <f>I99</f>
        <v>60</v>
      </c>
      <c r="J98" s="21">
        <f t="shared" si="3"/>
        <v>0</v>
      </c>
      <c r="K98" s="41">
        <f>K99</f>
        <v>60</v>
      </c>
      <c r="L98" s="27">
        <f>L99</f>
        <v>60</v>
      </c>
      <c r="M98" s="27">
        <f>M99</f>
        <v>60</v>
      </c>
    </row>
    <row r="99" spans="1:13" ht="34.5" customHeight="1">
      <c r="A99" s="15"/>
      <c r="B99" s="54" t="s">
        <v>52</v>
      </c>
      <c r="C99" s="35" t="s">
        <v>31</v>
      </c>
      <c r="D99" s="35" t="s">
        <v>137</v>
      </c>
      <c r="E99" s="36" t="s">
        <v>152</v>
      </c>
      <c r="F99" s="35" t="s">
        <v>29</v>
      </c>
      <c r="G99" s="40">
        <v>60</v>
      </c>
      <c r="H99" s="40">
        <v>60</v>
      </c>
      <c r="I99" s="41">
        <v>60</v>
      </c>
      <c r="J99" s="21">
        <f t="shared" si="3"/>
        <v>0</v>
      </c>
      <c r="K99" s="41">
        <v>60</v>
      </c>
      <c r="L99" s="27">
        <f>60</f>
        <v>60</v>
      </c>
      <c r="M99" s="27">
        <f>60</f>
        <v>60</v>
      </c>
    </row>
    <row r="100" spans="1:13" ht="45.75" customHeight="1">
      <c r="A100" s="15"/>
      <c r="B100" s="16" t="s">
        <v>153</v>
      </c>
      <c r="C100" s="50" t="s">
        <v>31</v>
      </c>
      <c r="D100" s="50" t="s">
        <v>137</v>
      </c>
      <c r="E100" s="51" t="s">
        <v>43</v>
      </c>
      <c r="F100" s="35"/>
      <c r="G100" s="40">
        <f>G101</f>
        <v>10</v>
      </c>
      <c r="H100" s="40">
        <f>H101</f>
        <v>10</v>
      </c>
      <c r="I100" s="41">
        <f>I101</f>
        <v>10</v>
      </c>
      <c r="J100" s="21">
        <f t="shared" si="3"/>
        <v>0</v>
      </c>
      <c r="K100" s="41">
        <f>K101</f>
        <v>10</v>
      </c>
      <c r="L100" s="14">
        <f>L101</f>
        <v>10</v>
      </c>
      <c r="M100" s="14">
        <f>M101</f>
        <v>10</v>
      </c>
    </row>
    <row r="101" spans="1:13" ht="36.75" customHeight="1">
      <c r="A101" s="15"/>
      <c r="B101" s="54" t="s">
        <v>154</v>
      </c>
      <c r="C101" s="35" t="s">
        <v>31</v>
      </c>
      <c r="D101" s="35" t="s">
        <v>137</v>
      </c>
      <c r="E101" s="36" t="s">
        <v>155</v>
      </c>
      <c r="F101" s="35"/>
      <c r="G101" s="40">
        <f>G102</f>
        <v>10</v>
      </c>
      <c r="H101" s="40">
        <f>H102</f>
        <v>10</v>
      </c>
      <c r="I101" s="41">
        <f>I102</f>
        <v>10</v>
      </c>
      <c r="J101" s="21">
        <f t="shared" si="3"/>
        <v>0</v>
      </c>
      <c r="K101" s="41">
        <f>K102</f>
        <v>10</v>
      </c>
      <c r="L101" s="27">
        <f>L102</f>
        <v>10</v>
      </c>
      <c r="M101" s="27">
        <f>M102</f>
        <v>10</v>
      </c>
    </row>
    <row r="102" spans="1:13" ht="36.75" customHeight="1">
      <c r="A102" s="15"/>
      <c r="B102" s="54" t="s">
        <v>52</v>
      </c>
      <c r="C102" s="35" t="s">
        <v>31</v>
      </c>
      <c r="D102" s="35" t="s">
        <v>137</v>
      </c>
      <c r="E102" s="36" t="s">
        <v>156</v>
      </c>
      <c r="F102" s="35" t="s">
        <v>29</v>
      </c>
      <c r="G102" s="40">
        <v>10</v>
      </c>
      <c r="H102" s="40">
        <v>10</v>
      </c>
      <c r="I102" s="41">
        <v>10</v>
      </c>
      <c r="J102" s="21">
        <f t="shared" si="3"/>
        <v>0</v>
      </c>
      <c r="K102" s="41">
        <v>10</v>
      </c>
      <c r="L102" s="27">
        <f>10</f>
        <v>10</v>
      </c>
      <c r="M102" s="27">
        <f>10</f>
        <v>10</v>
      </c>
    </row>
    <row r="103" spans="1:13" ht="70.5" customHeight="1">
      <c r="A103" s="15"/>
      <c r="B103" s="16" t="s">
        <v>58</v>
      </c>
      <c r="C103" s="50" t="s">
        <v>31</v>
      </c>
      <c r="D103" s="50" t="s">
        <v>137</v>
      </c>
      <c r="E103" s="51" t="s">
        <v>17</v>
      </c>
      <c r="F103" s="35"/>
      <c r="G103" s="37">
        <f>G105</f>
        <v>1015.8</v>
      </c>
      <c r="H103" s="37">
        <f>H105</f>
        <v>1015.8</v>
      </c>
      <c r="I103" s="41">
        <f>I105</f>
        <v>1015.8</v>
      </c>
      <c r="J103" s="21">
        <f t="shared" si="3"/>
        <v>0</v>
      </c>
      <c r="K103" s="41">
        <f>K105</f>
        <v>1015.8</v>
      </c>
      <c r="L103" s="14">
        <f>L104</f>
        <v>1078.5</v>
      </c>
      <c r="M103" s="14">
        <f>M104</f>
        <v>1078.5</v>
      </c>
    </row>
    <row r="104" spans="1:13" ht="39.75" customHeight="1">
      <c r="A104" s="15"/>
      <c r="B104" s="42" t="s">
        <v>157</v>
      </c>
      <c r="C104" s="35" t="s">
        <v>31</v>
      </c>
      <c r="D104" s="35" t="s">
        <v>137</v>
      </c>
      <c r="E104" s="36" t="s">
        <v>60</v>
      </c>
      <c r="F104" s="35"/>
      <c r="G104" s="37">
        <f>G105</f>
        <v>1015.8</v>
      </c>
      <c r="H104" s="37">
        <f>H105</f>
        <v>1015.8</v>
      </c>
      <c r="I104" s="41">
        <f>I105</f>
        <v>1015.8</v>
      </c>
      <c r="J104" s="21">
        <f t="shared" si="3"/>
        <v>0</v>
      </c>
      <c r="K104" s="41">
        <f>K105</f>
        <v>1015.8</v>
      </c>
      <c r="L104" s="27">
        <f>L105</f>
        <v>1078.5</v>
      </c>
      <c r="M104" s="27">
        <f>M105</f>
        <v>1078.5</v>
      </c>
    </row>
    <row r="105" spans="1:13" ht="102" customHeight="1">
      <c r="A105" s="15"/>
      <c r="B105" s="29" t="s">
        <v>61</v>
      </c>
      <c r="C105" s="45" t="s">
        <v>31</v>
      </c>
      <c r="D105" s="45" t="s">
        <v>137</v>
      </c>
      <c r="E105" s="46" t="s">
        <v>62</v>
      </c>
      <c r="F105" s="45" t="s">
        <v>24</v>
      </c>
      <c r="G105" s="47">
        <v>1015.8</v>
      </c>
      <c r="H105" s="47">
        <v>1015.8</v>
      </c>
      <c r="I105" s="116">
        <v>1015.8</v>
      </c>
      <c r="J105" s="21">
        <f t="shared" si="3"/>
        <v>0</v>
      </c>
      <c r="K105" s="116">
        <v>1015.8</v>
      </c>
      <c r="L105" s="27">
        <v>1078.5</v>
      </c>
      <c r="M105" s="27">
        <v>1078.5</v>
      </c>
    </row>
    <row r="106" spans="1:13" ht="18.75" customHeight="1">
      <c r="A106" s="15"/>
      <c r="B106" s="16" t="s">
        <v>158</v>
      </c>
      <c r="C106" s="50" t="s">
        <v>107</v>
      </c>
      <c r="D106" s="50"/>
      <c r="E106" s="36"/>
      <c r="F106" s="35"/>
      <c r="G106" s="52" t="e">
        <f>G107+G129+G144+G124</f>
        <v>#REF!</v>
      </c>
      <c r="H106" s="52" t="e">
        <f>H107+H129+H144+H124</f>
        <v>#REF!</v>
      </c>
      <c r="I106" s="58" t="e">
        <f>I107+I129+I144+I124</f>
        <v>#REF!</v>
      </c>
      <c r="J106" s="13" t="e">
        <f>I106-H106+8</f>
        <v>#REF!</v>
      </c>
      <c r="K106" s="58" t="e">
        <f>K107+K129+K144+K124</f>
        <v>#REF!</v>
      </c>
      <c r="L106" s="14">
        <f>L107+L124+L129+L144</f>
        <v>79916.96</v>
      </c>
      <c r="M106" s="14">
        <f>M107+M124+M129+M144</f>
        <v>174464.59999999998</v>
      </c>
    </row>
    <row r="107" spans="1:13" ht="21" customHeight="1">
      <c r="A107" s="15"/>
      <c r="B107" s="16" t="s">
        <v>159</v>
      </c>
      <c r="C107" s="50" t="s">
        <v>107</v>
      </c>
      <c r="D107" s="50" t="s">
        <v>15</v>
      </c>
      <c r="E107" s="51"/>
      <c r="F107" s="50"/>
      <c r="G107" s="117" t="e">
        <f>G121+G108</f>
        <v>#REF!</v>
      </c>
      <c r="H107" s="117" t="e">
        <f>H121+H108</f>
        <v>#REF!</v>
      </c>
      <c r="I107" s="58" t="e">
        <f>I121+I108</f>
        <v>#REF!</v>
      </c>
      <c r="J107" s="13" t="e">
        <f>I107-H107</f>
        <v>#REF!</v>
      </c>
      <c r="K107" s="58" t="e">
        <f>K121+K108+#REF!</f>
        <v>#REF!</v>
      </c>
      <c r="L107" s="14">
        <f>L108+L121</f>
        <v>21443.2</v>
      </c>
      <c r="M107" s="14">
        <f>M108+M121</f>
        <v>165255.69999999998</v>
      </c>
    </row>
    <row r="108" spans="1:13" ht="60.75" customHeight="1">
      <c r="A108" s="15"/>
      <c r="B108" s="16" t="s">
        <v>160</v>
      </c>
      <c r="C108" s="118" t="s">
        <v>107</v>
      </c>
      <c r="D108" s="118" t="s">
        <v>15</v>
      </c>
      <c r="E108" s="119" t="s">
        <v>137</v>
      </c>
      <c r="F108" s="35"/>
      <c r="G108" s="40" t="e">
        <f>G118</f>
        <v>#REF!</v>
      </c>
      <c r="H108" s="40" t="e">
        <f>H118</f>
        <v>#REF!</v>
      </c>
      <c r="I108" s="41" t="e">
        <f>I118</f>
        <v>#REF!</v>
      </c>
      <c r="J108" s="21" t="e">
        <f>I108-H108</f>
        <v>#REF!</v>
      </c>
      <c r="K108" s="112" t="e">
        <f>K118+#REF!+#REF!+#REF!+#REF!+#REF!</f>
        <v>#REF!</v>
      </c>
      <c r="L108" s="14">
        <f>L109+L117</f>
        <v>20606.2</v>
      </c>
      <c r="M108" s="14">
        <f>M109+M117</f>
        <v>164418.69999999998</v>
      </c>
    </row>
    <row r="109" spans="1:13" ht="46.5" customHeight="1">
      <c r="A109" s="15"/>
      <c r="B109" s="16" t="s">
        <v>161</v>
      </c>
      <c r="C109" s="99" t="s">
        <v>107</v>
      </c>
      <c r="D109" s="99" t="s">
        <v>15</v>
      </c>
      <c r="E109" s="120" t="s">
        <v>162</v>
      </c>
      <c r="F109" s="99"/>
      <c r="G109" s="121"/>
      <c r="H109" s="121"/>
      <c r="I109" s="56"/>
      <c r="J109" s="21"/>
      <c r="K109" s="74"/>
      <c r="L109" s="27">
        <f>L111+L114+L116</f>
        <v>0</v>
      </c>
      <c r="M109" s="27">
        <f>M111+M114+M116</f>
        <v>145985.69999999998</v>
      </c>
    </row>
    <row r="110" spans="1:13" ht="61.5" customHeight="1">
      <c r="A110" s="15"/>
      <c r="B110" s="122" t="s">
        <v>163</v>
      </c>
      <c r="C110" s="99" t="s">
        <v>107</v>
      </c>
      <c r="D110" s="99" t="s">
        <v>15</v>
      </c>
      <c r="E110" s="120" t="s">
        <v>164</v>
      </c>
      <c r="F110" s="99"/>
      <c r="G110" s="121"/>
      <c r="H110" s="121"/>
      <c r="I110" s="56"/>
      <c r="J110" s="21"/>
      <c r="K110" s="74"/>
      <c r="L110" s="27">
        <f>L111+L114+L116</f>
        <v>0</v>
      </c>
      <c r="M110" s="27">
        <f>M111+M114+M116</f>
        <v>145985.69999999998</v>
      </c>
    </row>
    <row r="111" spans="1:13" ht="87.75" customHeight="1">
      <c r="A111" s="15"/>
      <c r="B111" s="54" t="s">
        <v>165</v>
      </c>
      <c r="C111" s="99" t="s">
        <v>107</v>
      </c>
      <c r="D111" s="99" t="s">
        <v>15</v>
      </c>
      <c r="E111" s="120" t="s">
        <v>166</v>
      </c>
      <c r="F111" s="99" t="s">
        <v>167</v>
      </c>
      <c r="G111" s="121"/>
      <c r="H111" s="121"/>
      <c r="I111" s="56"/>
      <c r="J111" s="21"/>
      <c r="K111" s="74">
        <f>45527.7631</f>
        <v>45527.7631</v>
      </c>
      <c r="L111" s="27">
        <v>0</v>
      </c>
      <c r="M111" s="27">
        <v>143066</v>
      </c>
    </row>
    <row r="112" spans="1:13" ht="15.75">
      <c r="A112" s="15"/>
      <c r="B112" s="123" t="s">
        <v>168</v>
      </c>
      <c r="C112" s="99" t="s">
        <v>107</v>
      </c>
      <c r="D112" s="99" t="s">
        <v>15</v>
      </c>
      <c r="E112" s="120" t="s">
        <v>166</v>
      </c>
      <c r="F112" s="99" t="s">
        <v>167</v>
      </c>
      <c r="G112" s="121"/>
      <c r="H112" s="121"/>
      <c r="I112" s="56"/>
      <c r="J112" s="21"/>
      <c r="K112" s="74">
        <f>45527.7631</f>
        <v>45527.7631</v>
      </c>
      <c r="L112" s="27">
        <v>0</v>
      </c>
      <c r="M112" s="27">
        <v>143066</v>
      </c>
    </row>
    <row r="113" spans="1:13" ht="57.75" customHeight="1">
      <c r="A113" s="15"/>
      <c r="B113" s="54" t="s">
        <v>169</v>
      </c>
      <c r="C113" s="99" t="s">
        <v>107</v>
      </c>
      <c r="D113" s="99" t="s">
        <v>15</v>
      </c>
      <c r="E113" s="120" t="s">
        <v>170</v>
      </c>
      <c r="F113" s="99" t="s">
        <v>167</v>
      </c>
      <c r="G113" s="121"/>
      <c r="H113" s="121"/>
      <c r="I113" s="56"/>
      <c r="J113" s="21"/>
      <c r="K113" s="74">
        <v>696.85352</v>
      </c>
      <c r="L113" s="27">
        <v>0</v>
      </c>
      <c r="M113" s="27">
        <v>2189.8</v>
      </c>
    </row>
    <row r="114" spans="1:13" ht="15.75">
      <c r="A114" s="15"/>
      <c r="B114" s="123" t="s">
        <v>171</v>
      </c>
      <c r="C114" s="99" t="s">
        <v>107</v>
      </c>
      <c r="D114" s="99" t="s">
        <v>15</v>
      </c>
      <c r="E114" s="120" t="s">
        <v>170</v>
      </c>
      <c r="F114" s="99" t="s">
        <v>167</v>
      </c>
      <c r="G114" s="121"/>
      <c r="H114" s="121"/>
      <c r="I114" s="56"/>
      <c r="J114" s="21"/>
      <c r="K114" s="74">
        <v>696.85352</v>
      </c>
      <c r="L114" s="27">
        <v>0</v>
      </c>
      <c r="M114" s="27">
        <v>2189.8</v>
      </c>
    </row>
    <row r="115" spans="1:13" ht="59.25" customHeight="1">
      <c r="A115" s="15"/>
      <c r="B115" s="54" t="s">
        <v>172</v>
      </c>
      <c r="C115" s="99" t="s">
        <v>107</v>
      </c>
      <c r="D115" s="99" t="s">
        <v>15</v>
      </c>
      <c r="E115" s="120" t="s">
        <v>173</v>
      </c>
      <c r="F115" s="99" t="s">
        <v>167</v>
      </c>
      <c r="G115" s="121"/>
      <c r="H115" s="121"/>
      <c r="I115" s="56"/>
      <c r="J115" s="21"/>
      <c r="K115" s="74">
        <v>232.2845</v>
      </c>
      <c r="L115" s="27">
        <v>0</v>
      </c>
      <c r="M115" s="27">
        <v>729.9</v>
      </c>
    </row>
    <row r="116" spans="1:13" ht="15.75">
      <c r="A116" s="15"/>
      <c r="B116" s="124" t="s">
        <v>174</v>
      </c>
      <c r="C116" s="99" t="s">
        <v>107</v>
      </c>
      <c r="D116" s="99" t="s">
        <v>15</v>
      </c>
      <c r="E116" s="120" t="s">
        <v>173</v>
      </c>
      <c r="F116" s="99" t="s">
        <v>167</v>
      </c>
      <c r="G116" s="121"/>
      <c r="H116" s="121"/>
      <c r="I116" s="56"/>
      <c r="J116" s="21"/>
      <c r="K116" s="74">
        <v>232.2845</v>
      </c>
      <c r="L116" s="27">
        <v>0</v>
      </c>
      <c r="M116" s="27">
        <v>729.9</v>
      </c>
    </row>
    <row r="117" spans="1:13" ht="49.5" customHeight="1">
      <c r="A117" s="15"/>
      <c r="B117" s="16" t="s">
        <v>175</v>
      </c>
      <c r="C117" s="118" t="s">
        <v>107</v>
      </c>
      <c r="D117" s="118" t="s">
        <v>15</v>
      </c>
      <c r="E117" s="119" t="s">
        <v>176</v>
      </c>
      <c r="F117" s="35"/>
      <c r="G117" s="40"/>
      <c r="H117" s="40"/>
      <c r="I117" s="41"/>
      <c r="J117" s="21"/>
      <c r="K117" s="112"/>
      <c r="L117" s="14">
        <f>L118</f>
        <v>20606.2</v>
      </c>
      <c r="M117" s="14">
        <f>M118</f>
        <v>18433</v>
      </c>
    </row>
    <row r="118" spans="1:13" ht="50.25" customHeight="1">
      <c r="A118" s="15"/>
      <c r="B118" s="54" t="s">
        <v>177</v>
      </c>
      <c r="C118" s="99" t="s">
        <v>107</v>
      </c>
      <c r="D118" s="99" t="s">
        <v>15</v>
      </c>
      <c r="E118" s="120" t="s">
        <v>178</v>
      </c>
      <c r="F118" s="35"/>
      <c r="G118" s="40" t="e">
        <f>#REF!</f>
        <v>#REF!</v>
      </c>
      <c r="H118" s="40" t="e">
        <f>#REF!</f>
        <v>#REF!</v>
      </c>
      <c r="I118" s="41" t="e">
        <f>#REF!</f>
        <v>#REF!</v>
      </c>
      <c r="J118" s="21" t="e">
        <f>I118-H118</f>
        <v>#REF!</v>
      </c>
      <c r="K118" s="112" t="e">
        <f>#REF!+#REF!+K119+K120</f>
        <v>#REF!</v>
      </c>
      <c r="L118" s="27">
        <f>L119+L120</f>
        <v>20606.2</v>
      </c>
      <c r="M118" s="27">
        <f>M119+M120</f>
        <v>18433</v>
      </c>
    </row>
    <row r="119" spans="1:13" ht="60.75" customHeight="1">
      <c r="A119" s="15"/>
      <c r="B119" s="98" t="s">
        <v>179</v>
      </c>
      <c r="C119" s="99" t="s">
        <v>107</v>
      </c>
      <c r="D119" s="99" t="s">
        <v>15</v>
      </c>
      <c r="E119" s="120" t="s">
        <v>180</v>
      </c>
      <c r="F119" s="99" t="s">
        <v>167</v>
      </c>
      <c r="G119" s="121"/>
      <c r="H119" s="121"/>
      <c r="I119" s="56"/>
      <c r="J119" s="21"/>
      <c r="K119" s="74">
        <f>5995.62194</f>
        <v>5995.62194</v>
      </c>
      <c r="L119" s="27">
        <v>16691</v>
      </c>
      <c r="M119" s="27">
        <v>14930.7</v>
      </c>
    </row>
    <row r="120" spans="1:13" ht="63" customHeight="1">
      <c r="A120" s="15"/>
      <c r="B120" s="98" t="s">
        <v>181</v>
      </c>
      <c r="C120" s="99" t="s">
        <v>107</v>
      </c>
      <c r="D120" s="99" t="s">
        <v>15</v>
      </c>
      <c r="E120" s="120" t="s">
        <v>182</v>
      </c>
      <c r="F120" s="99" t="s">
        <v>167</v>
      </c>
      <c r="G120" s="121"/>
      <c r="H120" s="121"/>
      <c r="I120" s="56"/>
      <c r="J120" s="21"/>
      <c r="K120" s="74">
        <f>315.55905</f>
        <v>315.55905</v>
      </c>
      <c r="L120" s="27">
        <v>3915.2</v>
      </c>
      <c r="M120" s="27">
        <v>3502.3</v>
      </c>
    </row>
    <row r="121" spans="1:13" ht="36" customHeight="1">
      <c r="A121" s="15"/>
      <c r="B121" s="16" t="s">
        <v>183</v>
      </c>
      <c r="C121" s="50" t="s">
        <v>107</v>
      </c>
      <c r="D121" s="50" t="s">
        <v>15</v>
      </c>
      <c r="E121" s="51" t="s">
        <v>48</v>
      </c>
      <c r="F121" s="50"/>
      <c r="G121" s="57" t="e">
        <f>G122+#REF!</f>
        <v>#REF!</v>
      </c>
      <c r="H121" s="57" t="e">
        <f>H122+#REF!</f>
        <v>#REF!</v>
      </c>
      <c r="I121" s="58" t="e">
        <f>I122+#REF!</f>
        <v>#REF!</v>
      </c>
      <c r="J121" s="13" t="e">
        <f aca="true" t="shared" si="4" ref="J121:J158">I121-H121</f>
        <v>#REF!</v>
      </c>
      <c r="K121" s="58" t="e">
        <f>K122+#REF!</f>
        <v>#REF!</v>
      </c>
      <c r="L121" s="14">
        <f>L122</f>
        <v>837</v>
      </c>
      <c r="M121" s="14">
        <f>M122</f>
        <v>837</v>
      </c>
    </row>
    <row r="122" spans="1:13" ht="36.75" customHeight="1">
      <c r="A122" s="15"/>
      <c r="B122" s="86" t="s">
        <v>184</v>
      </c>
      <c r="C122" s="35" t="s">
        <v>107</v>
      </c>
      <c r="D122" s="35" t="s">
        <v>15</v>
      </c>
      <c r="E122" s="36" t="s">
        <v>185</v>
      </c>
      <c r="F122" s="35"/>
      <c r="G122" s="40">
        <f>G123</f>
        <v>907</v>
      </c>
      <c r="H122" s="40">
        <f>H123</f>
        <v>907</v>
      </c>
      <c r="I122" s="112">
        <f>I123</f>
        <v>907</v>
      </c>
      <c r="J122" s="13">
        <f t="shared" si="4"/>
        <v>0</v>
      </c>
      <c r="K122" s="112">
        <f>K123</f>
        <v>907</v>
      </c>
      <c r="L122" s="27">
        <f>L123</f>
        <v>837</v>
      </c>
      <c r="M122" s="27">
        <f>M123</f>
        <v>837</v>
      </c>
    </row>
    <row r="123" spans="1:13" ht="49.5" customHeight="1">
      <c r="A123" s="15"/>
      <c r="B123" s="98" t="s">
        <v>186</v>
      </c>
      <c r="C123" s="35" t="s">
        <v>107</v>
      </c>
      <c r="D123" s="35" t="s">
        <v>15</v>
      </c>
      <c r="E123" s="36" t="s">
        <v>187</v>
      </c>
      <c r="F123" s="35" t="s">
        <v>29</v>
      </c>
      <c r="G123" s="121">
        <v>907</v>
      </c>
      <c r="H123" s="121">
        <v>907</v>
      </c>
      <c r="I123" s="74">
        <f>907-338.54293+338.54293</f>
        <v>907</v>
      </c>
      <c r="J123" s="13">
        <f t="shared" si="4"/>
        <v>0</v>
      </c>
      <c r="K123" s="74">
        <f>907-338.54293+338.54293</f>
        <v>907</v>
      </c>
      <c r="L123" s="27">
        <v>837</v>
      </c>
      <c r="M123" s="27">
        <v>837</v>
      </c>
    </row>
    <row r="124" spans="1:13" ht="15.75">
      <c r="A124" s="15"/>
      <c r="B124" s="78" t="s">
        <v>188</v>
      </c>
      <c r="C124" s="50" t="s">
        <v>107</v>
      </c>
      <c r="D124" s="50" t="s">
        <v>17</v>
      </c>
      <c r="E124" s="119"/>
      <c r="F124" s="50"/>
      <c r="G124" s="57">
        <f>G125</f>
        <v>700</v>
      </c>
      <c r="H124" s="57">
        <f>H125</f>
        <v>700</v>
      </c>
      <c r="I124" s="53">
        <f>I125</f>
        <v>0</v>
      </c>
      <c r="J124" s="21">
        <f t="shared" si="4"/>
        <v>-700</v>
      </c>
      <c r="K124" s="53">
        <f>K125</f>
        <v>0</v>
      </c>
      <c r="L124" s="14">
        <f>L125</f>
        <v>50133</v>
      </c>
      <c r="M124" s="14">
        <f>M125</f>
        <v>0</v>
      </c>
    </row>
    <row r="125" spans="1:13" ht="59.25" customHeight="1">
      <c r="A125" s="15"/>
      <c r="B125" s="125" t="s">
        <v>189</v>
      </c>
      <c r="C125" s="35" t="s">
        <v>107</v>
      </c>
      <c r="D125" s="35" t="s">
        <v>17</v>
      </c>
      <c r="E125" s="120" t="s">
        <v>190</v>
      </c>
      <c r="F125" s="35"/>
      <c r="G125" s="40">
        <f>G126</f>
        <v>700</v>
      </c>
      <c r="H125" s="40">
        <f>H126</f>
        <v>700</v>
      </c>
      <c r="I125" s="41">
        <f>I126</f>
        <v>0</v>
      </c>
      <c r="J125" s="21">
        <f t="shared" si="4"/>
        <v>-700</v>
      </c>
      <c r="K125" s="41">
        <f>K126</f>
        <v>0</v>
      </c>
      <c r="L125" s="27">
        <f>L126</f>
        <v>50133</v>
      </c>
      <c r="M125" s="27">
        <f>M126</f>
        <v>0</v>
      </c>
    </row>
    <row r="126" spans="1:13" ht="31.5" customHeight="1">
      <c r="A126" s="15"/>
      <c r="B126" s="86" t="s">
        <v>191</v>
      </c>
      <c r="C126" s="99" t="s">
        <v>107</v>
      </c>
      <c r="D126" s="99" t="s">
        <v>17</v>
      </c>
      <c r="E126" s="126" t="s">
        <v>192</v>
      </c>
      <c r="F126" s="99"/>
      <c r="G126" s="121">
        <v>700</v>
      </c>
      <c r="H126" s="121">
        <v>700</v>
      </c>
      <c r="I126" s="56">
        <f>700-700</f>
        <v>0</v>
      </c>
      <c r="J126" s="21">
        <f t="shared" si="4"/>
        <v>-700</v>
      </c>
      <c r="K126" s="56">
        <f>700-700</f>
        <v>0</v>
      </c>
      <c r="L126" s="76">
        <f>L127</f>
        <v>50133</v>
      </c>
      <c r="M126" s="27">
        <f>M128</f>
        <v>0</v>
      </c>
    </row>
    <row r="127" spans="1:13" ht="72.75" customHeight="1">
      <c r="A127" s="15"/>
      <c r="B127" s="98" t="s">
        <v>193</v>
      </c>
      <c r="C127" s="99" t="s">
        <v>107</v>
      </c>
      <c r="D127" s="99" t="s">
        <v>17</v>
      </c>
      <c r="E127" s="115" t="s">
        <v>194</v>
      </c>
      <c r="F127" s="99" t="s">
        <v>167</v>
      </c>
      <c r="G127" s="121">
        <v>0</v>
      </c>
      <c r="H127" s="121">
        <v>0</v>
      </c>
      <c r="I127" s="56">
        <f>700</f>
        <v>700</v>
      </c>
      <c r="J127" s="21">
        <f t="shared" si="4"/>
        <v>700</v>
      </c>
      <c r="K127" s="56">
        <f>700-700+700</f>
        <v>700</v>
      </c>
      <c r="L127" s="76">
        <f>40607.7+9525.3</f>
        <v>50133</v>
      </c>
      <c r="M127" s="27">
        <v>0</v>
      </c>
    </row>
    <row r="128" spans="1:13" ht="18.75" customHeight="1">
      <c r="A128" s="15"/>
      <c r="B128" s="124" t="s">
        <v>174</v>
      </c>
      <c r="C128" s="99" t="s">
        <v>107</v>
      </c>
      <c r="D128" s="99" t="s">
        <v>17</v>
      </c>
      <c r="E128" s="115" t="s">
        <v>194</v>
      </c>
      <c r="F128" s="99" t="s">
        <v>167</v>
      </c>
      <c r="G128" s="121">
        <v>800</v>
      </c>
      <c r="H128" s="121">
        <f>800+676</f>
        <v>1476</v>
      </c>
      <c r="I128" s="56">
        <f>800+676+1232</f>
        <v>2708</v>
      </c>
      <c r="J128" s="21">
        <f t="shared" si="4"/>
        <v>1232</v>
      </c>
      <c r="K128" s="56">
        <f>800+676+1232</f>
        <v>2708</v>
      </c>
      <c r="L128" s="76">
        <v>9525.3</v>
      </c>
      <c r="M128" s="27">
        <v>0</v>
      </c>
    </row>
    <row r="129" spans="1:13" ht="15.75">
      <c r="A129" s="15"/>
      <c r="B129" s="16" t="s">
        <v>195</v>
      </c>
      <c r="C129" s="50" t="s">
        <v>107</v>
      </c>
      <c r="D129" s="50" t="s">
        <v>26</v>
      </c>
      <c r="E129" s="51"/>
      <c r="F129" s="50"/>
      <c r="G129" s="57" t="e">
        <f>G130+#REF!+G139+#REF!</f>
        <v>#REF!</v>
      </c>
      <c r="H129" s="57" t="e">
        <f>H130+#REF!+H139+#REF!</f>
        <v>#REF!</v>
      </c>
      <c r="I129" s="58" t="e">
        <f>#REF!+I130+I139+#REF!</f>
        <v>#REF!</v>
      </c>
      <c r="J129" s="13" t="e">
        <f t="shared" si="4"/>
        <v>#REF!</v>
      </c>
      <c r="K129" s="58" t="e">
        <f>#REF!+K130+K139+#REF!</f>
        <v>#REF!</v>
      </c>
      <c r="L129" s="14">
        <f>L130+L139</f>
        <v>6455.46</v>
      </c>
      <c r="M129" s="14">
        <f>M130+M139</f>
        <v>7323.6</v>
      </c>
    </row>
    <row r="130" spans="1:13" ht="65.25" customHeight="1">
      <c r="A130" s="15"/>
      <c r="B130" s="16" t="s">
        <v>108</v>
      </c>
      <c r="C130" s="50" t="s">
        <v>107</v>
      </c>
      <c r="D130" s="50" t="s">
        <v>26</v>
      </c>
      <c r="E130" s="51" t="s">
        <v>196</v>
      </c>
      <c r="F130" s="35"/>
      <c r="G130" s="40">
        <f>G131+G133+G135+G137</f>
        <v>3924.1</v>
      </c>
      <c r="H130" s="40">
        <f>H131+H133+H135+H137</f>
        <v>3924.1</v>
      </c>
      <c r="I130" s="112" t="e">
        <f>I131+I133+I135+I137</f>
        <v>#REF!</v>
      </c>
      <c r="J130" s="13" t="e">
        <f t="shared" si="4"/>
        <v>#REF!</v>
      </c>
      <c r="K130" s="112" t="e">
        <f>K131+K133+K135+K137</f>
        <v>#REF!</v>
      </c>
      <c r="L130" s="14">
        <f>L131+L133+L135+L137</f>
        <v>381.86</v>
      </c>
      <c r="M130" s="14">
        <f>M131+M133+M135+M137</f>
        <v>1250</v>
      </c>
    </row>
    <row r="131" spans="1:13" ht="24.75" customHeight="1">
      <c r="A131" s="15"/>
      <c r="B131" s="98" t="s">
        <v>197</v>
      </c>
      <c r="C131" s="35" t="s">
        <v>107</v>
      </c>
      <c r="D131" s="35" t="s">
        <v>26</v>
      </c>
      <c r="E131" s="36" t="s">
        <v>198</v>
      </c>
      <c r="F131" s="35"/>
      <c r="G131" s="40">
        <f>G132</f>
        <v>2474.1</v>
      </c>
      <c r="H131" s="40">
        <f>H132</f>
        <v>2474.1</v>
      </c>
      <c r="I131" s="112" t="e">
        <f>I132+#REF!</f>
        <v>#REF!</v>
      </c>
      <c r="J131" s="13" t="e">
        <f t="shared" si="4"/>
        <v>#REF!</v>
      </c>
      <c r="K131" s="112" t="e">
        <f>K132+#REF!</f>
        <v>#REF!</v>
      </c>
      <c r="L131" s="27">
        <f>L132</f>
        <v>381.86</v>
      </c>
      <c r="M131" s="27">
        <f>M132</f>
        <v>1000</v>
      </c>
    </row>
    <row r="132" spans="1:13" ht="37.5" customHeight="1">
      <c r="A132" s="15"/>
      <c r="B132" s="54" t="s">
        <v>199</v>
      </c>
      <c r="C132" s="35" t="s">
        <v>107</v>
      </c>
      <c r="D132" s="35" t="s">
        <v>26</v>
      </c>
      <c r="E132" s="36" t="s">
        <v>200</v>
      </c>
      <c r="F132" s="35" t="s">
        <v>29</v>
      </c>
      <c r="G132" s="40">
        <v>2474.1</v>
      </c>
      <c r="H132" s="40">
        <v>2474.1</v>
      </c>
      <c r="I132" s="112">
        <v>2474.1</v>
      </c>
      <c r="J132" s="13">
        <f t="shared" si="4"/>
        <v>0</v>
      </c>
      <c r="K132" s="112">
        <f>2474.1+500</f>
        <v>2974.1</v>
      </c>
      <c r="L132" s="27">
        <v>381.86</v>
      </c>
      <c r="M132" s="27">
        <v>1000</v>
      </c>
    </row>
    <row r="133" spans="1:13" ht="33.75" customHeight="1">
      <c r="A133" s="15"/>
      <c r="B133" s="98" t="s">
        <v>201</v>
      </c>
      <c r="C133" s="35" t="s">
        <v>107</v>
      </c>
      <c r="D133" s="35" t="s">
        <v>26</v>
      </c>
      <c r="E133" s="36" t="s">
        <v>202</v>
      </c>
      <c r="F133" s="35"/>
      <c r="G133" s="40">
        <f>G134</f>
        <v>100</v>
      </c>
      <c r="H133" s="40">
        <f>H134</f>
        <v>100</v>
      </c>
      <c r="I133" s="112">
        <f>I134</f>
        <v>100</v>
      </c>
      <c r="J133" s="13">
        <f t="shared" si="4"/>
        <v>0</v>
      </c>
      <c r="K133" s="112">
        <f>K134</f>
        <v>100</v>
      </c>
      <c r="L133" s="27">
        <f>L134</f>
        <v>0</v>
      </c>
      <c r="M133" s="27">
        <f>M134</f>
        <v>50</v>
      </c>
    </row>
    <row r="134" spans="1:13" ht="47.25" customHeight="1">
      <c r="A134" s="15"/>
      <c r="B134" s="54" t="s">
        <v>203</v>
      </c>
      <c r="C134" s="35" t="s">
        <v>107</v>
      </c>
      <c r="D134" s="35" t="s">
        <v>26</v>
      </c>
      <c r="E134" s="36" t="s">
        <v>204</v>
      </c>
      <c r="F134" s="35" t="s">
        <v>29</v>
      </c>
      <c r="G134" s="40">
        <v>100</v>
      </c>
      <c r="H134" s="40">
        <v>100</v>
      </c>
      <c r="I134" s="112">
        <v>100</v>
      </c>
      <c r="J134" s="13">
        <f t="shared" si="4"/>
        <v>0</v>
      </c>
      <c r="K134" s="112">
        <v>100</v>
      </c>
      <c r="L134" s="27">
        <v>0</v>
      </c>
      <c r="M134" s="27">
        <v>50</v>
      </c>
    </row>
    <row r="135" spans="1:13" ht="36" customHeight="1">
      <c r="A135" s="15"/>
      <c r="B135" s="98" t="s">
        <v>205</v>
      </c>
      <c r="C135" s="35" t="s">
        <v>107</v>
      </c>
      <c r="D135" s="35" t="s">
        <v>26</v>
      </c>
      <c r="E135" s="36" t="s">
        <v>206</v>
      </c>
      <c r="F135" s="35"/>
      <c r="G135" s="40">
        <v>850</v>
      </c>
      <c r="H135" s="40">
        <v>850</v>
      </c>
      <c r="I135" s="112">
        <v>850</v>
      </c>
      <c r="J135" s="13">
        <f t="shared" si="4"/>
        <v>0</v>
      </c>
      <c r="K135" s="112">
        <f>K136</f>
        <v>950</v>
      </c>
      <c r="L135" s="27">
        <f>L136</f>
        <v>0</v>
      </c>
      <c r="M135" s="27">
        <f>M136</f>
        <v>100</v>
      </c>
    </row>
    <row r="136" spans="1:13" ht="51.75" customHeight="1">
      <c r="A136" s="15"/>
      <c r="B136" s="54" t="s">
        <v>207</v>
      </c>
      <c r="C136" s="35" t="s">
        <v>107</v>
      </c>
      <c r="D136" s="35" t="s">
        <v>26</v>
      </c>
      <c r="E136" s="36" t="s">
        <v>208</v>
      </c>
      <c r="F136" s="35" t="s">
        <v>29</v>
      </c>
      <c r="G136" s="40">
        <v>850</v>
      </c>
      <c r="H136" s="40">
        <v>850</v>
      </c>
      <c r="I136" s="112">
        <f>850-252.8+252.8</f>
        <v>850</v>
      </c>
      <c r="J136" s="13">
        <f t="shared" si="4"/>
        <v>0</v>
      </c>
      <c r="K136" s="112">
        <f>850-252.8+252.8+100</f>
        <v>950</v>
      </c>
      <c r="L136" s="27">
        <v>0</v>
      </c>
      <c r="M136" s="27">
        <v>100</v>
      </c>
    </row>
    <row r="137" spans="1:13" ht="33.75" customHeight="1">
      <c r="A137" s="15"/>
      <c r="B137" s="98" t="s">
        <v>209</v>
      </c>
      <c r="C137" s="35" t="s">
        <v>107</v>
      </c>
      <c r="D137" s="35" t="s">
        <v>26</v>
      </c>
      <c r="E137" s="36" t="s">
        <v>210</v>
      </c>
      <c r="F137" s="35"/>
      <c r="G137" s="40">
        <f>G138</f>
        <v>500</v>
      </c>
      <c r="H137" s="40">
        <f>H138</f>
        <v>500</v>
      </c>
      <c r="I137" s="112">
        <f>I138</f>
        <v>500</v>
      </c>
      <c r="J137" s="13">
        <f t="shared" si="4"/>
        <v>0</v>
      </c>
      <c r="K137" s="112">
        <f>K138</f>
        <v>876.62</v>
      </c>
      <c r="L137" s="27">
        <f>L138</f>
        <v>0</v>
      </c>
      <c r="M137" s="27">
        <f>M138</f>
        <v>100</v>
      </c>
    </row>
    <row r="138" spans="1:13" ht="45.75" customHeight="1">
      <c r="A138" s="15"/>
      <c r="B138" s="54" t="s">
        <v>211</v>
      </c>
      <c r="C138" s="35" t="s">
        <v>107</v>
      </c>
      <c r="D138" s="35" t="s">
        <v>26</v>
      </c>
      <c r="E138" s="36" t="s">
        <v>212</v>
      </c>
      <c r="F138" s="35" t="s">
        <v>29</v>
      </c>
      <c r="G138" s="40">
        <v>500</v>
      </c>
      <c r="H138" s="40">
        <v>500</v>
      </c>
      <c r="I138" s="112">
        <v>500</v>
      </c>
      <c r="J138" s="21">
        <f t="shared" si="4"/>
        <v>0</v>
      </c>
      <c r="K138" s="112">
        <f>500+376.62</f>
        <v>876.62</v>
      </c>
      <c r="L138" s="27">
        <v>0</v>
      </c>
      <c r="M138" s="27">
        <v>100</v>
      </c>
    </row>
    <row r="139" spans="1:13" ht="44.25" customHeight="1">
      <c r="A139" s="15"/>
      <c r="B139" s="108" t="s">
        <v>213</v>
      </c>
      <c r="C139" s="118" t="s">
        <v>107</v>
      </c>
      <c r="D139" s="118" t="s">
        <v>26</v>
      </c>
      <c r="E139" s="119" t="s">
        <v>96</v>
      </c>
      <c r="F139" s="99"/>
      <c r="G139" s="121" t="e">
        <f>#REF!+#REF!+#REF!</f>
        <v>#REF!</v>
      </c>
      <c r="H139" s="121" t="e">
        <f>#REF!+#REF!+#REF!</f>
        <v>#REF!</v>
      </c>
      <c r="I139" s="74" t="e">
        <f>#REF!+#REF!+#REF!+I140+I142</f>
        <v>#REF!</v>
      </c>
      <c r="J139" s="13" t="e">
        <f t="shared" si="4"/>
        <v>#REF!</v>
      </c>
      <c r="K139" s="74" t="e">
        <f>#REF!+#REF!+#REF!+K140+K142</f>
        <v>#REF!</v>
      </c>
      <c r="L139" s="14">
        <f>L140+L142</f>
        <v>6073.6</v>
      </c>
      <c r="M139" s="14">
        <f>M140+M142</f>
        <v>6073.6</v>
      </c>
    </row>
    <row r="140" spans="1:13" ht="35.25" customHeight="1">
      <c r="A140" s="15"/>
      <c r="B140" s="127" t="s">
        <v>214</v>
      </c>
      <c r="C140" s="99" t="s">
        <v>107</v>
      </c>
      <c r="D140" s="99" t="s">
        <v>26</v>
      </c>
      <c r="E140" s="120" t="s">
        <v>215</v>
      </c>
      <c r="F140" s="99"/>
      <c r="G140" s="121">
        <v>0</v>
      </c>
      <c r="H140" s="121">
        <v>0</v>
      </c>
      <c r="I140" s="74" t="e">
        <f>I141+#REF!+#REF!</f>
        <v>#REF!</v>
      </c>
      <c r="J140" s="13" t="e">
        <f t="shared" si="4"/>
        <v>#REF!</v>
      </c>
      <c r="K140" s="74" t="e">
        <f>K141+#REF!+#REF!</f>
        <v>#REF!</v>
      </c>
      <c r="L140" s="27">
        <f>L141</f>
        <v>6023.6</v>
      </c>
      <c r="M140" s="27">
        <f>M141</f>
        <v>6023.6</v>
      </c>
    </row>
    <row r="141" spans="1:13" ht="77.25" customHeight="1">
      <c r="A141" s="15"/>
      <c r="B141" s="114" t="s">
        <v>216</v>
      </c>
      <c r="C141" s="99" t="s">
        <v>107</v>
      </c>
      <c r="D141" s="99" t="s">
        <v>26</v>
      </c>
      <c r="E141" s="120" t="s">
        <v>217</v>
      </c>
      <c r="F141" s="99" t="s">
        <v>29</v>
      </c>
      <c r="G141" s="121">
        <v>0</v>
      </c>
      <c r="H141" s="121">
        <v>0</v>
      </c>
      <c r="I141" s="74">
        <f>5179.09912</f>
        <v>5179.09912</v>
      </c>
      <c r="J141" s="13">
        <f t="shared" si="4"/>
        <v>5179.09912</v>
      </c>
      <c r="K141" s="74">
        <f>5179.09912</f>
        <v>5179.09912</v>
      </c>
      <c r="L141" s="27">
        <v>6023.6</v>
      </c>
      <c r="M141" s="27">
        <v>6023.6</v>
      </c>
    </row>
    <row r="142" spans="1:13" ht="39.75" customHeight="1">
      <c r="A142" s="15"/>
      <c r="B142" s="114" t="s">
        <v>218</v>
      </c>
      <c r="C142" s="99" t="s">
        <v>107</v>
      </c>
      <c r="D142" s="99" t="s">
        <v>26</v>
      </c>
      <c r="E142" s="120" t="s">
        <v>219</v>
      </c>
      <c r="F142" s="99"/>
      <c r="G142" s="121">
        <f>G143</f>
        <v>0</v>
      </c>
      <c r="H142" s="121">
        <f>H143</f>
        <v>0</v>
      </c>
      <c r="I142" s="56">
        <f>I143</f>
        <v>474.8</v>
      </c>
      <c r="J142" s="21">
        <f t="shared" si="4"/>
        <v>474.8</v>
      </c>
      <c r="K142" s="74">
        <f>K143</f>
        <v>143.05298</v>
      </c>
      <c r="L142" s="27">
        <f>L143</f>
        <v>50</v>
      </c>
      <c r="M142" s="27">
        <f>M143</f>
        <v>50</v>
      </c>
    </row>
    <row r="143" spans="1:13" ht="71.25" customHeight="1">
      <c r="A143" s="15"/>
      <c r="B143" s="114" t="s">
        <v>220</v>
      </c>
      <c r="C143" s="99" t="s">
        <v>107</v>
      </c>
      <c r="D143" s="99" t="s">
        <v>26</v>
      </c>
      <c r="E143" s="120" t="s">
        <v>221</v>
      </c>
      <c r="F143" s="99" t="s">
        <v>29</v>
      </c>
      <c r="G143" s="121">
        <v>0</v>
      </c>
      <c r="H143" s="121">
        <v>0</v>
      </c>
      <c r="I143" s="56">
        <f>100+252.8+122</f>
        <v>474.8</v>
      </c>
      <c r="J143" s="21">
        <f t="shared" si="4"/>
        <v>474.8</v>
      </c>
      <c r="K143" s="74">
        <f>100+252.8+122-331.74702</f>
        <v>143.05298</v>
      </c>
      <c r="L143" s="27">
        <v>50</v>
      </c>
      <c r="M143" s="27">
        <v>50</v>
      </c>
    </row>
    <row r="144" spans="1:13" ht="31.5">
      <c r="A144" s="15"/>
      <c r="B144" s="16" t="s">
        <v>222</v>
      </c>
      <c r="C144" s="50" t="s">
        <v>107</v>
      </c>
      <c r="D144" s="50" t="s">
        <v>107</v>
      </c>
      <c r="E144" s="51"/>
      <c r="F144" s="50"/>
      <c r="G144" s="52">
        <f>G145</f>
        <v>1767.3</v>
      </c>
      <c r="H144" s="52">
        <f>H145</f>
        <v>1767.3</v>
      </c>
      <c r="I144" s="96">
        <f>I145</f>
        <v>1767.3</v>
      </c>
      <c r="J144" s="21">
        <f t="shared" si="4"/>
        <v>0</v>
      </c>
      <c r="K144" s="96">
        <f>K145</f>
        <v>1767.3</v>
      </c>
      <c r="L144" s="14">
        <f>L145</f>
        <v>1885.3</v>
      </c>
      <c r="M144" s="14">
        <f>M145</f>
        <v>1885.3</v>
      </c>
    </row>
    <row r="145" spans="1:13" ht="71.25" customHeight="1">
      <c r="A145" s="15"/>
      <c r="B145" s="54" t="s">
        <v>58</v>
      </c>
      <c r="C145" s="35" t="s">
        <v>107</v>
      </c>
      <c r="D145" s="35" t="s">
        <v>107</v>
      </c>
      <c r="E145" s="36" t="s">
        <v>17</v>
      </c>
      <c r="F145" s="35"/>
      <c r="G145" s="37">
        <f>G147</f>
        <v>1767.3</v>
      </c>
      <c r="H145" s="37">
        <f>H147</f>
        <v>1767.3</v>
      </c>
      <c r="I145" s="41">
        <f>I147</f>
        <v>1767.3</v>
      </c>
      <c r="J145" s="21">
        <f t="shared" si="4"/>
        <v>0</v>
      </c>
      <c r="K145" s="41">
        <f>K147</f>
        <v>1767.3</v>
      </c>
      <c r="L145" s="27">
        <f>L146</f>
        <v>1885.3</v>
      </c>
      <c r="M145" s="27">
        <f>M146</f>
        <v>1885.3</v>
      </c>
    </row>
    <row r="146" spans="1:13" ht="34.5" customHeight="1">
      <c r="A146" s="15"/>
      <c r="B146" s="42" t="s">
        <v>223</v>
      </c>
      <c r="C146" s="35" t="s">
        <v>107</v>
      </c>
      <c r="D146" s="35" t="s">
        <v>107</v>
      </c>
      <c r="E146" s="36" t="s">
        <v>60</v>
      </c>
      <c r="F146" s="35"/>
      <c r="G146" s="37">
        <f>G147</f>
        <v>1767.3</v>
      </c>
      <c r="H146" s="37">
        <f>H147</f>
        <v>1767.3</v>
      </c>
      <c r="I146" s="41">
        <f>I147</f>
        <v>1767.3</v>
      </c>
      <c r="J146" s="21">
        <f t="shared" si="4"/>
        <v>0</v>
      </c>
      <c r="K146" s="41">
        <f>K147</f>
        <v>1767.3</v>
      </c>
      <c r="L146" s="27">
        <f>L147</f>
        <v>1885.3</v>
      </c>
      <c r="M146" s="27">
        <f>M147</f>
        <v>1885.3</v>
      </c>
    </row>
    <row r="147" spans="1:13" ht="102" customHeight="1">
      <c r="A147" s="15"/>
      <c r="B147" s="42" t="s">
        <v>61</v>
      </c>
      <c r="C147" s="35" t="s">
        <v>107</v>
      </c>
      <c r="D147" s="35" t="s">
        <v>107</v>
      </c>
      <c r="E147" s="36" t="s">
        <v>62</v>
      </c>
      <c r="F147" s="35" t="s">
        <v>24</v>
      </c>
      <c r="G147" s="40">
        <v>1767.3</v>
      </c>
      <c r="H147" s="40">
        <v>1767.3</v>
      </c>
      <c r="I147" s="41">
        <v>1767.3</v>
      </c>
      <c r="J147" s="21">
        <f t="shared" si="4"/>
        <v>0</v>
      </c>
      <c r="K147" s="41">
        <v>1767.3</v>
      </c>
      <c r="L147" s="27">
        <v>1885.3</v>
      </c>
      <c r="M147" s="27">
        <v>1885.3</v>
      </c>
    </row>
    <row r="148" spans="1:13" ht="15.75">
      <c r="A148" s="15"/>
      <c r="B148" s="78" t="s">
        <v>224</v>
      </c>
      <c r="C148" s="50" t="s">
        <v>196</v>
      </c>
      <c r="D148" s="35"/>
      <c r="E148" s="36"/>
      <c r="F148" s="35"/>
      <c r="G148" s="52">
        <f>G149</f>
        <v>100</v>
      </c>
      <c r="H148" s="52">
        <f>H149</f>
        <v>100</v>
      </c>
      <c r="I148" s="53">
        <f>I149</f>
        <v>100</v>
      </c>
      <c r="J148" s="21">
        <f t="shared" si="4"/>
        <v>0</v>
      </c>
      <c r="K148" s="53">
        <f>K149</f>
        <v>100</v>
      </c>
      <c r="L148" s="14">
        <f>L149</f>
        <v>20</v>
      </c>
      <c r="M148" s="14">
        <f>M149</f>
        <v>20</v>
      </c>
    </row>
    <row r="149" spans="1:13" ht="24" customHeight="1">
      <c r="A149" s="15"/>
      <c r="B149" s="42" t="s">
        <v>225</v>
      </c>
      <c r="C149" s="35" t="s">
        <v>196</v>
      </c>
      <c r="D149" s="35" t="s">
        <v>107</v>
      </c>
      <c r="E149" s="36"/>
      <c r="F149" s="35"/>
      <c r="G149" s="37">
        <f>G150</f>
        <v>100</v>
      </c>
      <c r="H149" s="37">
        <f>H150</f>
        <v>100</v>
      </c>
      <c r="I149" s="41">
        <f>I150</f>
        <v>100</v>
      </c>
      <c r="J149" s="21">
        <f t="shared" si="4"/>
        <v>0</v>
      </c>
      <c r="K149" s="41">
        <f>K150</f>
        <v>100</v>
      </c>
      <c r="L149" s="27">
        <f>L150</f>
        <v>20</v>
      </c>
      <c r="M149" s="27">
        <f>M150</f>
        <v>20</v>
      </c>
    </row>
    <row r="150" spans="1:13" ht="59.25" customHeight="1">
      <c r="A150" s="15"/>
      <c r="B150" s="16" t="s">
        <v>108</v>
      </c>
      <c r="C150" s="50" t="s">
        <v>196</v>
      </c>
      <c r="D150" s="50" t="s">
        <v>107</v>
      </c>
      <c r="E150" s="51" t="s">
        <v>196</v>
      </c>
      <c r="F150" s="50"/>
      <c r="G150" s="128">
        <f>G151</f>
        <v>100</v>
      </c>
      <c r="H150" s="128">
        <f>H151</f>
        <v>100</v>
      </c>
      <c r="I150" s="129">
        <f>I151</f>
        <v>100</v>
      </c>
      <c r="J150" s="21">
        <f t="shared" si="4"/>
        <v>0</v>
      </c>
      <c r="K150" s="129">
        <f>K151</f>
        <v>100</v>
      </c>
      <c r="L150" s="14">
        <f>L151</f>
        <v>20</v>
      </c>
      <c r="M150" s="14">
        <f>M151</f>
        <v>20</v>
      </c>
    </row>
    <row r="151" spans="1:13" ht="35.25" customHeight="1">
      <c r="A151" s="15"/>
      <c r="B151" s="42" t="s">
        <v>226</v>
      </c>
      <c r="C151" s="35" t="s">
        <v>196</v>
      </c>
      <c r="D151" s="35" t="s">
        <v>107</v>
      </c>
      <c r="E151" s="36" t="s">
        <v>227</v>
      </c>
      <c r="F151" s="35"/>
      <c r="G151" s="37">
        <f>G152</f>
        <v>100</v>
      </c>
      <c r="H151" s="37">
        <f>H152</f>
        <v>100</v>
      </c>
      <c r="I151" s="41">
        <f>I152</f>
        <v>100</v>
      </c>
      <c r="J151" s="21">
        <f t="shared" si="4"/>
        <v>0</v>
      </c>
      <c r="K151" s="41">
        <f>K152</f>
        <v>100</v>
      </c>
      <c r="L151" s="27">
        <f>L152</f>
        <v>20</v>
      </c>
      <c r="M151" s="27">
        <f>M152</f>
        <v>20</v>
      </c>
    </row>
    <row r="152" spans="1:13" ht="47.25" customHeight="1">
      <c r="A152" s="15"/>
      <c r="B152" s="42" t="s">
        <v>228</v>
      </c>
      <c r="C152" s="35" t="s">
        <v>196</v>
      </c>
      <c r="D152" s="35" t="s">
        <v>107</v>
      </c>
      <c r="E152" s="36" t="s">
        <v>229</v>
      </c>
      <c r="F152" s="35" t="s">
        <v>29</v>
      </c>
      <c r="G152" s="40">
        <v>100</v>
      </c>
      <c r="H152" s="40">
        <v>100</v>
      </c>
      <c r="I152" s="41">
        <v>100</v>
      </c>
      <c r="J152" s="21">
        <f t="shared" si="4"/>
        <v>0</v>
      </c>
      <c r="K152" s="41">
        <v>100</v>
      </c>
      <c r="L152" s="27">
        <v>20</v>
      </c>
      <c r="M152" s="27">
        <v>20</v>
      </c>
    </row>
    <row r="153" spans="1:13" ht="15.75">
      <c r="A153" s="15"/>
      <c r="B153" s="16" t="s">
        <v>230</v>
      </c>
      <c r="C153" s="50" t="s">
        <v>140</v>
      </c>
      <c r="D153" s="50"/>
      <c r="E153" s="36"/>
      <c r="F153" s="35"/>
      <c r="G153" s="52" t="e">
        <f>G154</f>
        <v>#REF!</v>
      </c>
      <c r="H153" s="52" t="e">
        <f>H154</f>
        <v>#REF!</v>
      </c>
      <c r="I153" s="96" t="e">
        <f>I154</f>
        <v>#REF!</v>
      </c>
      <c r="J153" s="21" t="e">
        <f t="shared" si="4"/>
        <v>#REF!</v>
      </c>
      <c r="K153" s="96" t="e">
        <f>K154</f>
        <v>#REF!</v>
      </c>
      <c r="L153" s="14">
        <f>L154</f>
        <v>23356.14</v>
      </c>
      <c r="M153" s="14">
        <f>M154</f>
        <v>22631.02</v>
      </c>
    </row>
    <row r="154" spans="1:13" ht="24" customHeight="1">
      <c r="A154" s="15"/>
      <c r="B154" s="130" t="s">
        <v>231</v>
      </c>
      <c r="C154" s="50" t="s">
        <v>140</v>
      </c>
      <c r="D154" s="50" t="s">
        <v>15</v>
      </c>
      <c r="E154" s="51"/>
      <c r="F154" s="50"/>
      <c r="G154" s="52" t="e">
        <f>G159+#REF!+G158+G164+#REF!</f>
        <v>#REF!</v>
      </c>
      <c r="H154" s="52" t="e">
        <f>H159+#REF!+H158+H164+#REF!</f>
        <v>#REF!</v>
      </c>
      <c r="I154" s="96" t="e">
        <f>I159+#REF!+I158+I164+#REF!</f>
        <v>#REF!</v>
      </c>
      <c r="J154" s="21" t="e">
        <f t="shared" si="4"/>
        <v>#REF!</v>
      </c>
      <c r="K154" s="96" t="e">
        <f>K159+#REF!+K158+K164+#REF!</f>
        <v>#REF!</v>
      </c>
      <c r="L154" s="14">
        <f>L155+L158+L164</f>
        <v>23356.14</v>
      </c>
      <c r="M154" s="14">
        <f>M155+M158+M164</f>
        <v>22631.02</v>
      </c>
    </row>
    <row r="155" spans="1:13" ht="72" customHeight="1">
      <c r="A155" s="15"/>
      <c r="B155" s="16" t="s">
        <v>58</v>
      </c>
      <c r="C155" s="50" t="s">
        <v>140</v>
      </c>
      <c r="D155" s="50" t="s">
        <v>15</v>
      </c>
      <c r="E155" s="51" t="s">
        <v>17</v>
      </c>
      <c r="F155" s="50"/>
      <c r="G155" s="52">
        <f>G156</f>
        <v>2525.5</v>
      </c>
      <c r="H155" s="52">
        <f>H156</f>
        <v>2525.5</v>
      </c>
      <c r="I155" s="53">
        <f>I156</f>
        <v>2525.5</v>
      </c>
      <c r="J155" s="21">
        <f t="shared" si="4"/>
        <v>0</v>
      </c>
      <c r="K155" s="53">
        <f>K156</f>
        <v>2525.5</v>
      </c>
      <c r="L155" s="14">
        <f>L156</f>
        <v>2324</v>
      </c>
      <c r="M155" s="14">
        <f>M156</f>
        <v>2324</v>
      </c>
    </row>
    <row r="156" spans="1:13" ht="36" customHeight="1">
      <c r="A156" s="15"/>
      <c r="B156" s="42" t="s">
        <v>223</v>
      </c>
      <c r="C156" s="35" t="s">
        <v>140</v>
      </c>
      <c r="D156" s="35" t="s">
        <v>15</v>
      </c>
      <c r="E156" s="36" t="s">
        <v>60</v>
      </c>
      <c r="F156" s="35"/>
      <c r="G156" s="37">
        <f>G157</f>
        <v>2525.5</v>
      </c>
      <c r="H156" s="37">
        <f>H157</f>
        <v>2525.5</v>
      </c>
      <c r="I156" s="41">
        <f>I157</f>
        <v>2525.5</v>
      </c>
      <c r="J156" s="21">
        <f t="shared" si="4"/>
        <v>0</v>
      </c>
      <c r="K156" s="41">
        <f>K157</f>
        <v>2525.5</v>
      </c>
      <c r="L156" s="27">
        <f>L157</f>
        <v>2324</v>
      </c>
      <c r="M156" s="27">
        <f>M157</f>
        <v>2324</v>
      </c>
    </row>
    <row r="157" spans="1:13" ht="99" customHeight="1">
      <c r="A157" s="15"/>
      <c r="B157" s="42" t="s">
        <v>61</v>
      </c>
      <c r="C157" s="35" t="s">
        <v>140</v>
      </c>
      <c r="D157" s="35" t="s">
        <v>15</v>
      </c>
      <c r="E157" s="36" t="s">
        <v>62</v>
      </c>
      <c r="F157" s="35" t="s">
        <v>24</v>
      </c>
      <c r="G157" s="40">
        <v>2525.5</v>
      </c>
      <c r="H157" s="40">
        <v>2525.5</v>
      </c>
      <c r="I157" s="41">
        <v>2525.5</v>
      </c>
      <c r="J157" s="21">
        <f t="shared" si="4"/>
        <v>0</v>
      </c>
      <c r="K157" s="41">
        <v>2525.5</v>
      </c>
      <c r="L157" s="27">
        <f>2324</f>
        <v>2324</v>
      </c>
      <c r="M157" s="27">
        <v>2324</v>
      </c>
    </row>
    <row r="158" spans="1:13" ht="60.75" customHeight="1">
      <c r="A158" s="15"/>
      <c r="B158" s="131" t="s">
        <v>232</v>
      </c>
      <c r="C158" s="132" t="s">
        <v>140</v>
      </c>
      <c r="D158" s="50" t="s">
        <v>15</v>
      </c>
      <c r="E158" s="51" t="s">
        <v>233</v>
      </c>
      <c r="F158" s="50"/>
      <c r="G158" s="40" t="e">
        <f>#REF!</f>
        <v>#REF!</v>
      </c>
      <c r="H158" s="40" t="e">
        <f>#REF!</f>
        <v>#REF!</v>
      </c>
      <c r="I158" s="41" t="e">
        <f>#REF!</f>
        <v>#REF!</v>
      </c>
      <c r="J158" s="21" t="e">
        <f t="shared" si="4"/>
        <v>#REF!</v>
      </c>
      <c r="K158" s="41" t="e">
        <f>#REF!</f>
        <v>#REF!</v>
      </c>
      <c r="L158" s="14">
        <f>L159</f>
        <v>9939.14</v>
      </c>
      <c r="M158" s="14">
        <f>M159</f>
        <v>10983.52</v>
      </c>
    </row>
    <row r="159" spans="1:13" ht="35.25" customHeight="1">
      <c r="A159" s="15"/>
      <c r="B159" s="54" t="s">
        <v>234</v>
      </c>
      <c r="C159" s="35" t="s">
        <v>140</v>
      </c>
      <c r="D159" s="35" t="s">
        <v>15</v>
      </c>
      <c r="E159" s="36" t="s">
        <v>235</v>
      </c>
      <c r="F159" s="35"/>
      <c r="G159" s="37"/>
      <c r="H159" s="37"/>
      <c r="I159" s="41"/>
      <c r="J159" s="133"/>
      <c r="K159" s="41"/>
      <c r="L159" s="27">
        <f>L160+L161+L162</f>
        <v>9939.14</v>
      </c>
      <c r="M159" s="27">
        <f>M160+M161+M162</f>
        <v>10983.52</v>
      </c>
    </row>
    <row r="160" spans="1:13" ht="61.5" customHeight="1">
      <c r="A160" s="15"/>
      <c r="B160" s="134" t="s">
        <v>236</v>
      </c>
      <c r="C160" s="35" t="s">
        <v>140</v>
      </c>
      <c r="D160" s="35" t="s">
        <v>15</v>
      </c>
      <c r="E160" s="36" t="s">
        <v>237</v>
      </c>
      <c r="F160" s="35" t="s">
        <v>238</v>
      </c>
      <c r="G160" s="37"/>
      <c r="H160" s="37"/>
      <c r="I160" s="41"/>
      <c r="J160" s="133"/>
      <c r="K160" s="41"/>
      <c r="L160" s="27">
        <f>4391.64</f>
        <v>4391.64</v>
      </c>
      <c r="M160" s="27">
        <v>5428.06</v>
      </c>
    </row>
    <row r="161" spans="1:13" ht="75.75" customHeight="1">
      <c r="A161" s="15"/>
      <c r="B161" s="134" t="s">
        <v>239</v>
      </c>
      <c r="C161" s="35" t="s">
        <v>140</v>
      </c>
      <c r="D161" s="35" t="s">
        <v>15</v>
      </c>
      <c r="E161" s="36" t="s">
        <v>240</v>
      </c>
      <c r="F161" s="35" t="s">
        <v>238</v>
      </c>
      <c r="G161" s="40"/>
      <c r="H161" s="40"/>
      <c r="I161" s="41"/>
      <c r="J161" s="21"/>
      <c r="K161" s="41"/>
      <c r="L161" s="27">
        <v>1680.1</v>
      </c>
      <c r="M161" s="27">
        <v>1688.06</v>
      </c>
    </row>
    <row r="162" spans="1:13" ht="94.5" customHeight="1">
      <c r="A162" s="15"/>
      <c r="B162" s="135" t="s">
        <v>241</v>
      </c>
      <c r="C162" s="35" t="s">
        <v>140</v>
      </c>
      <c r="D162" s="35" t="s">
        <v>15</v>
      </c>
      <c r="E162" s="36" t="s">
        <v>242</v>
      </c>
      <c r="F162" s="35" t="s">
        <v>238</v>
      </c>
      <c r="G162" s="40"/>
      <c r="H162" s="40"/>
      <c r="I162" s="41"/>
      <c r="J162" s="21"/>
      <c r="K162" s="41"/>
      <c r="L162" s="27">
        <f>3132.6+734.8</f>
        <v>3867.3999999999996</v>
      </c>
      <c r="M162" s="27">
        <f>3132.6+734.8</f>
        <v>3867.3999999999996</v>
      </c>
    </row>
    <row r="163" spans="1:13" ht="24" customHeight="1">
      <c r="A163" s="15"/>
      <c r="B163" s="136" t="s">
        <v>174</v>
      </c>
      <c r="C163" s="35" t="s">
        <v>140</v>
      </c>
      <c r="D163" s="35" t="s">
        <v>15</v>
      </c>
      <c r="E163" s="36" t="s">
        <v>242</v>
      </c>
      <c r="F163" s="35" t="s">
        <v>238</v>
      </c>
      <c r="G163" s="40"/>
      <c r="H163" s="40"/>
      <c r="I163" s="41"/>
      <c r="J163" s="21"/>
      <c r="K163" s="41"/>
      <c r="L163" s="27">
        <v>734.8</v>
      </c>
      <c r="M163" s="27">
        <v>734.8</v>
      </c>
    </row>
    <row r="164" spans="1:13" ht="77.25" customHeight="1">
      <c r="A164" s="15"/>
      <c r="B164" s="137" t="s">
        <v>243</v>
      </c>
      <c r="C164" s="132" t="s">
        <v>140</v>
      </c>
      <c r="D164" s="50" t="s">
        <v>15</v>
      </c>
      <c r="E164" s="51" t="s">
        <v>244</v>
      </c>
      <c r="F164" s="35"/>
      <c r="G164" s="40" t="e">
        <f>G165</f>
        <v>#REF!</v>
      </c>
      <c r="H164" s="40" t="e">
        <f>H165</f>
        <v>#REF!</v>
      </c>
      <c r="I164" s="41" t="e">
        <f>I165</f>
        <v>#REF!</v>
      </c>
      <c r="J164" s="21" t="e">
        <f>I164-H164</f>
        <v>#REF!</v>
      </c>
      <c r="K164" s="41" t="e">
        <f>K165</f>
        <v>#REF!</v>
      </c>
      <c r="L164" s="14">
        <f>L165</f>
        <v>11093</v>
      </c>
      <c r="M164" s="14">
        <f>M165</f>
        <v>9323.5</v>
      </c>
    </row>
    <row r="165" spans="1:13" ht="48.75" customHeight="1">
      <c r="A165" s="15"/>
      <c r="B165" s="59" t="s">
        <v>245</v>
      </c>
      <c r="C165" s="138" t="s">
        <v>140</v>
      </c>
      <c r="D165" s="35" t="s">
        <v>15</v>
      </c>
      <c r="E165" s="36" t="s">
        <v>246</v>
      </c>
      <c r="F165" s="35"/>
      <c r="G165" s="40" t="e">
        <f>#REF!+#REF!</f>
        <v>#REF!</v>
      </c>
      <c r="H165" s="40" t="e">
        <f>#REF!+#REF!</f>
        <v>#REF!</v>
      </c>
      <c r="I165" s="41" t="e">
        <f>#REF!+#REF!</f>
        <v>#REF!</v>
      </c>
      <c r="J165" s="21" t="e">
        <f>I165-H165</f>
        <v>#REF!</v>
      </c>
      <c r="K165" s="41" t="e">
        <f>#REF!+#REF!+K167</f>
        <v>#REF!</v>
      </c>
      <c r="L165" s="27">
        <f>L166</f>
        <v>11093</v>
      </c>
      <c r="M165" s="27">
        <f>M166</f>
        <v>9323.5</v>
      </c>
    </row>
    <row r="166" spans="1:15" ht="82.5" customHeight="1">
      <c r="A166" s="15"/>
      <c r="B166" s="139" t="s">
        <v>247</v>
      </c>
      <c r="C166" s="60" t="s">
        <v>140</v>
      </c>
      <c r="D166" s="60" t="s">
        <v>15</v>
      </c>
      <c r="E166" s="140" t="s">
        <v>248</v>
      </c>
      <c r="F166" s="60" t="s">
        <v>238</v>
      </c>
      <c r="G166" s="141"/>
      <c r="H166" s="141"/>
      <c r="I166" s="63"/>
      <c r="J166" s="21"/>
      <c r="K166" s="63"/>
      <c r="L166" s="27">
        <f>8985.3+2107.7</f>
        <v>11093</v>
      </c>
      <c r="M166" s="27">
        <f>7552+1771.5</f>
        <v>9323.5</v>
      </c>
      <c r="O166" s="142"/>
    </row>
    <row r="167" spans="1:13" ht="21" customHeight="1">
      <c r="A167" s="15"/>
      <c r="B167" s="143" t="s">
        <v>174</v>
      </c>
      <c r="C167" s="138" t="s">
        <v>140</v>
      </c>
      <c r="D167" s="35" t="s">
        <v>15</v>
      </c>
      <c r="E167" s="140" t="s">
        <v>248</v>
      </c>
      <c r="F167" s="35" t="s">
        <v>238</v>
      </c>
      <c r="G167" s="40"/>
      <c r="H167" s="40"/>
      <c r="I167" s="41"/>
      <c r="J167" s="21"/>
      <c r="K167" s="41">
        <f>4774+653.5</f>
        <v>5427.5</v>
      </c>
      <c r="L167" s="27">
        <v>2107.7</v>
      </c>
      <c r="M167" s="27">
        <v>1771.5</v>
      </c>
    </row>
    <row r="168" spans="1:13" ht="15" customHeight="1">
      <c r="A168" s="15"/>
      <c r="B168" s="16" t="s">
        <v>249</v>
      </c>
      <c r="C168" s="50" t="s">
        <v>85</v>
      </c>
      <c r="D168" s="50"/>
      <c r="E168" s="36"/>
      <c r="F168" s="35"/>
      <c r="G168" s="52" t="e">
        <f>G169+G173</f>
        <v>#REF!</v>
      </c>
      <c r="H168" s="52" t="e">
        <f>H169+H173</f>
        <v>#REF!</v>
      </c>
      <c r="I168" s="58" t="e">
        <f>I173+I179+I169</f>
        <v>#REF!</v>
      </c>
      <c r="J168" s="13" t="e">
        <f aca="true" t="shared" si="5" ref="J168:J177">I168-H168</f>
        <v>#REF!</v>
      </c>
      <c r="K168" s="58" t="e">
        <f>K173+K179+K169</f>
        <v>#REF!</v>
      </c>
      <c r="L168" s="14">
        <f>L169+L173+L179</f>
        <v>1008.5</v>
      </c>
      <c r="M168" s="14">
        <f>M169+M173+M179</f>
        <v>1008.5</v>
      </c>
    </row>
    <row r="169" spans="1:13" ht="15" customHeight="1">
      <c r="A169" s="15"/>
      <c r="B169" s="16" t="s">
        <v>250</v>
      </c>
      <c r="C169" s="50" t="s">
        <v>85</v>
      </c>
      <c r="D169" s="50" t="s">
        <v>15</v>
      </c>
      <c r="E169" s="51"/>
      <c r="F169" s="50"/>
      <c r="G169" s="37">
        <f>G170</f>
        <v>511</v>
      </c>
      <c r="H169" s="37">
        <f>H170</f>
        <v>511</v>
      </c>
      <c r="I169" s="112">
        <f>I170</f>
        <v>511</v>
      </c>
      <c r="J169" s="21">
        <f t="shared" si="5"/>
        <v>0</v>
      </c>
      <c r="K169" s="112">
        <f>K170</f>
        <v>511</v>
      </c>
      <c r="L169" s="14">
        <f>L171</f>
        <v>536.7</v>
      </c>
      <c r="M169" s="14">
        <f>M171</f>
        <v>536.7</v>
      </c>
    </row>
    <row r="170" spans="1:13" ht="48.75" customHeight="1">
      <c r="A170" s="15"/>
      <c r="B170" s="16" t="s">
        <v>251</v>
      </c>
      <c r="C170" s="50" t="s">
        <v>85</v>
      </c>
      <c r="D170" s="50" t="s">
        <v>15</v>
      </c>
      <c r="E170" s="51" t="s">
        <v>15</v>
      </c>
      <c r="F170" s="35"/>
      <c r="G170" s="37">
        <f>G171</f>
        <v>511</v>
      </c>
      <c r="H170" s="37">
        <f>H171</f>
        <v>511</v>
      </c>
      <c r="I170" s="112">
        <f>I171</f>
        <v>511</v>
      </c>
      <c r="J170" s="21">
        <f t="shared" si="5"/>
        <v>0</v>
      </c>
      <c r="K170" s="112">
        <f>K171</f>
        <v>511</v>
      </c>
      <c r="L170" s="14">
        <f>L171</f>
        <v>536.7</v>
      </c>
      <c r="M170" s="14">
        <f>M171</f>
        <v>536.7</v>
      </c>
    </row>
    <row r="171" spans="1:13" ht="30.75" customHeight="1">
      <c r="A171" s="15"/>
      <c r="B171" s="42" t="s">
        <v>252</v>
      </c>
      <c r="C171" s="35" t="s">
        <v>85</v>
      </c>
      <c r="D171" s="35" t="s">
        <v>15</v>
      </c>
      <c r="E171" s="36" t="s">
        <v>253</v>
      </c>
      <c r="F171" s="35"/>
      <c r="G171" s="37">
        <f>G172</f>
        <v>511</v>
      </c>
      <c r="H171" s="37">
        <f>H172</f>
        <v>511</v>
      </c>
      <c r="I171" s="112">
        <f>I172</f>
        <v>511</v>
      </c>
      <c r="J171" s="21">
        <f t="shared" si="5"/>
        <v>0</v>
      </c>
      <c r="K171" s="112">
        <f>K172</f>
        <v>511</v>
      </c>
      <c r="L171" s="27">
        <f>L172</f>
        <v>536.7</v>
      </c>
      <c r="M171" s="27">
        <f>M172</f>
        <v>536.7</v>
      </c>
    </row>
    <row r="172" spans="1:13" ht="36" customHeight="1">
      <c r="A172" s="15"/>
      <c r="B172" s="42" t="s">
        <v>254</v>
      </c>
      <c r="C172" s="35" t="s">
        <v>85</v>
      </c>
      <c r="D172" s="35" t="s">
        <v>15</v>
      </c>
      <c r="E172" s="36" t="s">
        <v>255</v>
      </c>
      <c r="F172" s="35" t="s">
        <v>256</v>
      </c>
      <c r="G172" s="40">
        <v>511</v>
      </c>
      <c r="H172" s="40">
        <v>511</v>
      </c>
      <c r="I172" s="112">
        <v>511</v>
      </c>
      <c r="J172" s="21">
        <f t="shared" si="5"/>
        <v>0</v>
      </c>
      <c r="K172" s="112">
        <v>511</v>
      </c>
      <c r="L172" s="27">
        <v>536.7</v>
      </c>
      <c r="M172" s="27">
        <v>536.7</v>
      </c>
    </row>
    <row r="173" spans="1:13" ht="15.75">
      <c r="A173" s="15"/>
      <c r="B173" s="16" t="s">
        <v>257</v>
      </c>
      <c r="C173" s="50" t="s">
        <v>85</v>
      </c>
      <c r="D173" s="50" t="s">
        <v>26</v>
      </c>
      <c r="E173" s="51"/>
      <c r="F173" s="50"/>
      <c r="G173" s="52" t="e">
        <f>#REF!+G174+#REF!</f>
        <v>#REF!</v>
      </c>
      <c r="H173" s="52" t="e">
        <f>#REF!+H174+#REF!</f>
        <v>#REF!</v>
      </c>
      <c r="I173" s="58" t="e">
        <f>#REF!+#REF!+I174</f>
        <v>#REF!</v>
      </c>
      <c r="J173" s="13" t="e">
        <f t="shared" si="5"/>
        <v>#REF!</v>
      </c>
      <c r="K173" s="58" t="e">
        <f>#REF!+#REF!+K174</f>
        <v>#REF!</v>
      </c>
      <c r="L173" s="14">
        <f>L174</f>
        <v>172.6</v>
      </c>
      <c r="M173" s="14">
        <f>M174</f>
        <v>172.6</v>
      </c>
    </row>
    <row r="174" spans="1:13" ht="15.75">
      <c r="A174" s="15"/>
      <c r="B174" s="54" t="s">
        <v>32</v>
      </c>
      <c r="C174" s="35" t="s">
        <v>85</v>
      </c>
      <c r="D174" s="35" t="s">
        <v>26</v>
      </c>
      <c r="E174" s="36" t="s">
        <v>19</v>
      </c>
      <c r="F174" s="35"/>
      <c r="G174" s="37">
        <f>G175</f>
        <v>0.7</v>
      </c>
      <c r="H174" s="37">
        <f>H175</f>
        <v>0.7</v>
      </c>
      <c r="I174" s="41">
        <f>I175</f>
        <v>0.7</v>
      </c>
      <c r="J174" s="21">
        <f t="shared" si="5"/>
        <v>0</v>
      </c>
      <c r="K174" s="41">
        <f>K175</f>
        <v>0</v>
      </c>
      <c r="L174" s="14">
        <f>L175</f>
        <v>172.6</v>
      </c>
      <c r="M174" s="14">
        <f>M175</f>
        <v>172.6</v>
      </c>
    </row>
    <row r="175" spans="1:13" ht="15" customHeight="1">
      <c r="A175" s="15"/>
      <c r="B175" s="54" t="s">
        <v>20</v>
      </c>
      <c r="C175" s="35" t="s">
        <v>85</v>
      </c>
      <c r="D175" s="35" t="s">
        <v>26</v>
      </c>
      <c r="E175" s="36" t="s">
        <v>34</v>
      </c>
      <c r="F175" s="35"/>
      <c r="G175" s="37">
        <f>SUM(G176:G178)</f>
        <v>0.7</v>
      </c>
      <c r="H175" s="37">
        <f>SUM(H176:H178)</f>
        <v>0.7</v>
      </c>
      <c r="I175" s="41">
        <f>SUM(I176:I178)</f>
        <v>0.7</v>
      </c>
      <c r="J175" s="21">
        <f t="shared" si="5"/>
        <v>0</v>
      </c>
      <c r="K175" s="41">
        <f>SUM(K176:K178)</f>
        <v>0</v>
      </c>
      <c r="L175" s="27">
        <f>L176+L177</f>
        <v>172.6</v>
      </c>
      <c r="M175" s="27">
        <f>M176+M177</f>
        <v>172.6</v>
      </c>
    </row>
    <row r="176" spans="1:13" ht="33.75" customHeight="1">
      <c r="A176" s="15"/>
      <c r="B176" s="22" t="s">
        <v>258</v>
      </c>
      <c r="C176" s="35" t="s">
        <v>85</v>
      </c>
      <c r="D176" s="35" t="s">
        <v>26</v>
      </c>
      <c r="E176" s="115" t="s">
        <v>259</v>
      </c>
      <c r="F176" s="35" t="s">
        <v>94</v>
      </c>
      <c r="G176" s="40">
        <v>0</v>
      </c>
      <c r="H176" s="40">
        <v>0</v>
      </c>
      <c r="I176" s="41">
        <v>0</v>
      </c>
      <c r="J176" s="21">
        <f t="shared" si="5"/>
        <v>0</v>
      </c>
      <c r="K176" s="41">
        <v>0</v>
      </c>
      <c r="L176" s="27">
        <v>172</v>
      </c>
      <c r="M176" s="27">
        <v>172</v>
      </c>
    </row>
    <row r="177" spans="1:13" ht="69.75" customHeight="1">
      <c r="A177" s="15"/>
      <c r="B177" s="22" t="s">
        <v>260</v>
      </c>
      <c r="C177" s="35" t="s">
        <v>85</v>
      </c>
      <c r="D177" s="35" t="s">
        <v>26</v>
      </c>
      <c r="E177" s="36" t="s">
        <v>261</v>
      </c>
      <c r="F177" s="35" t="s">
        <v>256</v>
      </c>
      <c r="G177" s="40">
        <v>0.7</v>
      </c>
      <c r="H177" s="40">
        <v>0.7</v>
      </c>
      <c r="I177" s="41">
        <v>0.7</v>
      </c>
      <c r="J177" s="21">
        <f t="shared" si="5"/>
        <v>0</v>
      </c>
      <c r="K177" s="41">
        <f>0.7-0.7</f>
        <v>0</v>
      </c>
      <c r="L177" s="27">
        <f>0.5+0.1</f>
        <v>0.6</v>
      </c>
      <c r="M177" s="27">
        <f>0.5+0.1</f>
        <v>0.6</v>
      </c>
    </row>
    <row r="178" spans="1:13" ht="22.5" customHeight="1">
      <c r="A178" s="15"/>
      <c r="B178" s="143" t="s">
        <v>174</v>
      </c>
      <c r="C178" s="35" t="s">
        <v>85</v>
      </c>
      <c r="D178" s="35" t="s">
        <v>26</v>
      </c>
      <c r="E178" s="36" t="s">
        <v>261</v>
      </c>
      <c r="F178" s="35" t="s">
        <v>256</v>
      </c>
      <c r="G178" s="121"/>
      <c r="H178" s="121"/>
      <c r="I178" s="56"/>
      <c r="J178" s="21"/>
      <c r="K178" s="56"/>
      <c r="L178" s="27">
        <v>0.1</v>
      </c>
      <c r="M178" s="27">
        <v>0.1</v>
      </c>
    </row>
    <row r="179" spans="1:13" ht="15.75">
      <c r="A179" s="15"/>
      <c r="B179" s="144" t="s">
        <v>262</v>
      </c>
      <c r="C179" s="132" t="s">
        <v>85</v>
      </c>
      <c r="D179" s="50" t="s">
        <v>31</v>
      </c>
      <c r="E179" s="51"/>
      <c r="F179" s="50"/>
      <c r="G179" s="145"/>
      <c r="H179" s="145"/>
      <c r="I179" s="146">
        <f>I180</f>
        <v>285</v>
      </c>
      <c r="J179" s="21">
        <f aca="true" t="shared" si="6" ref="J179:J187">I179-H179</f>
        <v>285</v>
      </c>
      <c r="K179" s="146">
        <f>K180</f>
        <v>285</v>
      </c>
      <c r="L179" s="14">
        <f>L180</f>
        <v>299.2</v>
      </c>
      <c r="M179" s="14">
        <f>M180</f>
        <v>299.2</v>
      </c>
    </row>
    <row r="180" spans="1:13" ht="48.75" customHeight="1">
      <c r="A180" s="15"/>
      <c r="B180" s="30" t="s">
        <v>263</v>
      </c>
      <c r="C180" s="132" t="s">
        <v>85</v>
      </c>
      <c r="D180" s="50" t="s">
        <v>31</v>
      </c>
      <c r="E180" s="51" t="s">
        <v>264</v>
      </c>
      <c r="F180" s="35"/>
      <c r="G180" s="121"/>
      <c r="H180" s="121"/>
      <c r="I180" s="56">
        <f>I181</f>
        <v>285</v>
      </c>
      <c r="J180" s="21">
        <f t="shared" si="6"/>
        <v>285</v>
      </c>
      <c r="K180" s="56">
        <f>K181</f>
        <v>285</v>
      </c>
      <c r="L180" s="14">
        <f>L181</f>
        <v>299.2</v>
      </c>
      <c r="M180" s="14">
        <f>M181</f>
        <v>299.2</v>
      </c>
    </row>
    <row r="181" spans="1:13" ht="33" customHeight="1">
      <c r="A181" s="15"/>
      <c r="B181" s="22" t="s">
        <v>265</v>
      </c>
      <c r="C181" s="138" t="s">
        <v>85</v>
      </c>
      <c r="D181" s="35" t="s">
        <v>31</v>
      </c>
      <c r="E181" s="36" t="s">
        <v>266</v>
      </c>
      <c r="F181" s="35"/>
      <c r="G181" s="121"/>
      <c r="H181" s="121"/>
      <c r="I181" s="56">
        <f>I182</f>
        <v>285</v>
      </c>
      <c r="J181" s="133">
        <f t="shared" si="6"/>
        <v>285</v>
      </c>
      <c r="K181" s="56">
        <f>K182</f>
        <v>285</v>
      </c>
      <c r="L181" s="27">
        <f>L182</f>
        <v>299.2</v>
      </c>
      <c r="M181" s="27">
        <f>M182</f>
        <v>299.2</v>
      </c>
    </row>
    <row r="182" spans="1:13" ht="36" customHeight="1">
      <c r="A182" s="15"/>
      <c r="B182" s="54" t="s">
        <v>267</v>
      </c>
      <c r="C182" s="138" t="s">
        <v>85</v>
      </c>
      <c r="D182" s="35" t="s">
        <v>31</v>
      </c>
      <c r="E182" s="36" t="s">
        <v>268</v>
      </c>
      <c r="F182" s="35" t="s">
        <v>94</v>
      </c>
      <c r="G182" s="121"/>
      <c r="H182" s="121"/>
      <c r="I182" s="56">
        <v>285</v>
      </c>
      <c r="J182" s="21">
        <f t="shared" si="6"/>
        <v>285</v>
      </c>
      <c r="K182" s="56">
        <v>285</v>
      </c>
      <c r="L182" s="27">
        <v>299.2</v>
      </c>
      <c r="M182" s="27">
        <v>299.2</v>
      </c>
    </row>
    <row r="183" spans="1:13" ht="24" customHeight="1">
      <c r="A183" s="15"/>
      <c r="B183" s="147" t="s">
        <v>269</v>
      </c>
      <c r="C183" s="50" t="s">
        <v>43</v>
      </c>
      <c r="D183" s="50"/>
      <c r="E183" s="36"/>
      <c r="F183" s="35"/>
      <c r="G183" s="52" t="e">
        <f>G184+#REF!+#REF!</f>
        <v>#REF!</v>
      </c>
      <c r="H183" s="52" t="e">
        <f>H184+#REF!+#REF!</f>
        <v>#REF!</v>
      </c>
      <c r="I183" s="58" t="e">
        <f>I184+#REF!+#REF!</f>
        <v>#REF!</v>
      </c>
      <c r="J183" s="13" t="e">
        <f t="shared" si="6"/>
        <v>#REF!</v>
      </c>
      <c r="K183" s="58" t="e">
        <f>K184+#REF!+#REF!</f>
        <v>#REF!</v>
      </c>
      <c r="L183" s="14">
        <f>L185</f>
        <v>9100.93</v>
      </c>
      <c r="M183" s="14">
        <f>M185</f>
        <v>10931.05</v>
      </c>
    </row>
    <row r="184" spans="1:13" ht="15" customHeight="1">
      <c r="A184" s="15"/>
      <c r="B184" s="16" t="s">
        <v>270</v>
      </c>
      <c r="C184" s="50" t="s">
        <v>43</v>
      </c>
      <c r="D184" s="50" t="s">
        <v>15</v>
      </c>
      <c r="E184" s="51"/>
      <c r="F184" s="50"/>
      <c r="G184" s="52">
        <f>G185</f>
        <v>9181.7</v>
      </c>
      <c r="H184" s="52">
        <f>H185</f>
        <v>9181.7</v>
      </c>
      <c r="I184" s="53">
        <f>I185</f>
        <v>9181.7</v>
      </c>
      <c r="J184" s="21">
        <f t="shared" si="6"/>
        <v>0</v>
      </c>
      <c r="K184" s="53" t="e">
        <f>K185+#REF!</f>
        <v>#REF!</v>
      </c>
      <c r="L184" s="14">
        <f>L185</f>
        <v>9100.93</v>
      </c>
      <c r="M184" s="14">
        <f>M185</f>
        <v>10931.05</v>
      </c>
    </row>
    <row r="185" spans="1:13" ht="60.75" customHeight="1">
      <c r="A185" s="15"/>
      <c r="B185" s="30" t="s">
        <v>271</v>
      </c>
      <c r="C185" s="50" t="s">
        <v>43</v>
      </c>
      <c r="D185" s="50" t="s">
        <v>15</v>
      </c>
      <c r="E185" s="51" t="s">
        <v>272</v>
      </c>
      <c r="F185" s="50"/>
      <c r="G185" s="52">
        <f>G186</f>
        <v>9181.7</v>
      </c>
      <c r="H185" s="52">
        <f>H186</f>
        <v>9181.7</v>
      </c>
      <c r="I185" s="53">
        <f>I186</f>
        <v>9181.7</v>
      </c>
      <c r="J185" s="21">
        <f t="shared" si="6"/>
        <v>0</v>
      </c>
      <c r="K185" s="53">
        <f>K186</f>
        <v>9263.1</v>
      </c>
      <c r="L185" s="14">
        <f>L186</f>
        <v>9100.93</v>
      </c>
      <c r="M185" s="14">
        <f>M186</f>
        <v>10931.05</v>
      </c>
    </row>
    <row r="186" spans="1:13" ht="35.25" customHeight="1">
      <c r="A186" s="15"/>
      <c r="B186" s="54" t="s">
        <v>273</v>
      </c>
      <c r="C186" s="35" t="s">
        <v>43</v>
      </c>
      <c r="D186" s="35" t="s">
        <v>15</v>
      </c>
      <c r="E186" s="36" t="s">
        <v>274</v>
      </c>
      <c r="F186" s="35"/>
      <c r="G186" s="37">
        <f>G187</f>
        <v>9181.7</v>
      </c>
      <c r="H186" s="37">
        <f>H187</f>
        <v>9181.7</v>
      </c>
      <c r="I186" s="41">
        <f>I187</f>
        <v>9181.7</v>
      </c>
      <c r="J186" s="21">
        <f t="shared" si="6"/>
        <v>0</v>
      </c>
      <c r="K186" s="41">
        <f>K187</f>
        <v>9263.1</v>
      </c>
      <c r="L186" s="27">
        <f>L187</f>
        <v>9100.93</v>
      </c>
      <c r="M186" s="27">
        <f>M187</f>
        <v>10931.05</v>
      </c>
    </row>
    <row r="187" spans="1:13" ht="63.75" customHeight="1">
      <c r="A187" s="15"/>
      <c r="B187" s="134" t="s">
        <v>275</v>
      </c>
      <c r="C187" s="35" t="s">
        <v>43</v>
      </c>
      <c r="D187" s="35" t="s">
        <v>15</v>
      </c>
      <c r="E187" s="36" t="s">
        <v>276</v>
      </c>
      <c r="F187" s="35" t="s">
        <v>238</v>
      </c>
      <c r="G187" s="40">
        <v>9181.7</v>
      </c>
      <c r="H187" s="40">
        <v>9181.7</v>
      </c>
      <c r="I187" s="41">
        <v>9181.7</v>
      </c>
      <c r="J187" s="21">
        <f t="shared" si="6"/>
        <v>0</v>
      </c>
      <c r="K187" s="41">
        <f>9181.7+81.4</f>
        <v>9263.1</v>
      </c>
      <c r="L187" s="27">
        <v>9100.93</v>
      </c>
      <c r="M187" s="27">
        <v>10931.05</v>
      </c>
    </row>
    <row r="188" ht="15">
      <c r="L188" s="71"/>
    </row>
    <row r="189" ht="15">
      <c r="L189" s="71"/>
    </row>
    <row r="190" ht="15">
      <c r="L190" s="71"/>
    </row>
    <row r="191" ht="15">
      <c r="L191" s="71"/>
    </row>
    <row r="192" ht="15">
      <c r="L192" s="71"/>
    </row>
    <row r="193" ht="15">
      <c r="L193" s="71"/>
    </row>
    <row r="194" ht="15">
      <c r="L194" s="71"/>
    </row>
    <row r="195" ht="15">
      <c r="L195" s="71"/>
    </row>
    <row r="196" ht="15">
      <c r="L196" s="71"/>
    </row>
    <row r="197" ht="15">
      <c r="L197" s="71"/>
    </row>
    <row r="198" ht="15">
      <c r="L198" s="71"/>
    </row>
    <row r="199" ht="15">
      <c r="L199" s="71"/>
    </row>
    <row r="200" ht="15">
      <c r="L200" s="71"/>
    </row>
    <row r="201" ht="15">
      <c r="L201" s="71"/>
    </row>
    <row r="202" ht="15">
      <c r="L202" s="71"/>
    </row>
    <row r="203" ht="15">
      <c r="L203" s="71"/>
    </row>
    <row r="204" ht="15">
      <c r="L204" s="71"/>
    </row>
    <row r="205" ht="15">
      <c r="L205" s="71"/>
    </row>
    <row r="206" ht="15">
      <c r="L206" s="71"/>
    </row>
    <row r="207" ht="15">
      <c r="L207" s="71"/>
    </row>
    <row r="208" ht="15">
      <c r="L208" s="71"/>
    </row>
    <row r="209" ht="15">
      <c r="L209" s="71"/>
    </row>
    <row r="210" ht="15">
      <c r="L210" s="71"/>
    </row>
    <row r="211" ht="15">
      <c r="L211" s="71"/>
    </row>
    <row r="212" ht="15">
      <c r="L212" s="71"/>
    </row>
    <row r="213" ht="15">
      <c r="L213" s="71"/>
    </row>
    <row r="214" ht="15">
      <c r="L214" s="71"/>
    </row>
    <row r="215" ht="15">
      <c r="L215" s="71"/>
    </row>
    <row r="216" ht="15">
      <c r="L216" s="71"/>
    </row>
    <row r="217" ht="15">
      <c r="L217" s="71"/>
    </row>
    <row r="218" ht="15">
      <c r="L218" s="71"/>
    </row>
    <row r="219" ht="15">
      <c r="L219" s="71"/>
    </row>
    <row r="220" ht="15">
      <c r="L220" s="71"/>
    </row>
    <row r="221" ht="15">
      <c r="L221" s="71"/>
    </row>
    <row r="222" ht="15">
      <c r="L222" s="71"/>
    </row>
    <row r="223" ht="15">
      <c r="L223" s="71"/>
    </row>
    <row r="224" ht="15">
      <c r="L224" s="71"/>
    </row>
    <row r="225" ht="15">
      <c r="L225" s="71"/>
    </row>
    <row r="226" ht="15">
      <c r="L226" s="71"/>
    </row>
    <row r="227" ht="15">
      <c r="L227" s="71"/>
    </row>
    <row r="228" ht="15">
      <c r="L228" s="71"/>
    </row>
    <row r="229" ht="15">
      <c r="L229" s="71"/>
    </row>
    <row r="230" ht="15">
      <c r="L230" s="71"/>
    </row>
    <row r="231" ht="15">
      <c r="L231" s="71"/>
    </row>
    <row r="232" ht="15">
      <c r="L232" s="71"/>
    </row>
    <row r="233" ht="15">
      <c r="L233" s="71"/>
    </row>
    <row r="234" ht="15">
      <c r="L234" s="71"/>
    </row>
    <row r="235" ht="15">
      <c r="L235" s="71"/>
    </row>
    <row r="236" ht="15">
      <c r="L236" s="71"/>
    </row>
    <row r="237" ht="15">
      <c r="L237" s="71"/>
    </row>
    <row r="238" ht="15">
      <c r="L238" s="71"/>
    </row>
    <row r="239" ht="15">
      <c r="L239" s="71"/>
    </row>
    <row r="240" ht="15">
      <c r="L240" s="71"/>
    </row>
    <row r="241" ht="15">
      <c r="L241" s="71"/>
    </row>
    <row r="242" ht="15">
      <c r="L242" s="71"/>
    </row>
    <row r="243" ht="15">
      <c r="L243" s="71"/>
    </row>
    <row r="244" ht="15">
      <c r="L244" s="71"/>
    </row>
    <row r="245" ht="15">
      <c r="L245" s="71"/>
    </row>
    <row r="246" ht="15">
      <c r="L246" s="71"/>
    </row>
    <row r="247" ht="15">
      <c r="L247" s="71"/>
    </row>
    <row r="248" ht="15">
      <c r="L248" s="71"/>
    </row>
    <row r="249" ht="15">
      <c r="L249" s="71"/>
    </row>
    <row r="250" ht="15">
      <c r="L250" s="71"/>
    </row>
    <row r="251" ht="15">
      <c r="L251" s="71"/>
    </row>
    <row r="252" ht="15">
      <c r="L252" s="71"/>
    </row>
    <row r="253" ht="15">
      <c r="L253" s="71"/>
    </row>
    <row r="254" ht="15">
      <c r="L254" s="71"/>
    </row>
    <row r="255" ht="15">
      <c r="L255" s="71"/>
    </row>
    <row r="256" ht="15">
      <c r="L256" s="71"/>
    </row>
    <row r="257" ht="15">
      <c r="L257" s="71"/>
    </row>
    <row r="258" ht="15">
      <c r="L258" s="71"/>
    </row>
    <row r="259" ht="15">
      <c r="L259" s="71"/>
    </row>
    <row r="260" ht="15">
      <c r="L260" s="71"/>
    </row>
    <row r="261" ht="15">
      <c r="L261" s="71"/>
    </row>
    <row r="262" ht="15">
      <c r="L262" s="71"/>
    </row>
    <row r="263" ht="15">
      <c r="L263" s="71"/>
    </row>
    <row r="264" ht="15">
      <c r="L264" s="71"/>
    </row>
    <row r="265" ht="15">
      <c r="L265" s="71"/>
    </row>
    <row r="266" ht="15">
      <c r="L266" s="71"/>
    </row>
    <row r="267" ht="15">
      <c r="L267" s="71"/>
    </row>
    <row r="268" ht="15">
      <c r="L268" s="71"/>
    </row>
    <row r="269" ht="15">
      <c r="L269" s="71"/>
    </row>
    <row r="270" ht="15">
      <c r="L270" s="71"/>
    </row>
    <row r="271" ht="15">
      <c r="L271" s="71"/>
    </row>
    <row r="272" ht="15">
      <c r="L272" s="71"/>
    </row>
    <row r="273" ht="15">
      <c r="L273" s="71"/>
    </row>
    <row r="274" ht="15">
      <c r="L274" s="71"/>
    </row>
    <row r="275" ht="15">
      <c r="L275" s="71"/>
    </row>
    <row r="276" ht="15">
      <c r="L276" s="71"/>
    </row>
    <row r="277" ht="15">
      <c r="L277" s="71"/>
    </row>
    <row r="278" ht="15">
      <c r="L278" s="71"/>
    </row>
    <row r="279" ht="15">
      <c r="L279" s="71"/>
    </row>
    <row r="280" ht="15">
      <c r="L280" s="71"/>
    </row>
    <row r="281" ht="15">
      <c r="L281" s="71"/>
    </row>
    <row r="282" ht="15">
      <c r="L282" s="71"/>
    </row>
    <row r="283" ht="15">
      <c r="L283" s="71"/>
    </row>
    <row r="284" ht="15">
      <c r="L284" s="71"/>
    </row>
    <row r="285" ht="15">
      <c r="L285" s="71"/>
    </row>
    <row r="286" ht="15">
      <c r="L286" s="71"/>
    </row>
    <row r="287" ht="15">
      <c r="L287" s="71"/>
    </row>
    <row r="288" ht="15">
      <c r="L288" s="71"/>
    </row>
    <row r="289" ht="15">
      <c r="L289" s="71"/>
    </row>
    <row r="290" ht="15">
      <c r="L290" s="71"/>
    </row>
    <row r="291" ht="15">
      <c r="L291" s="71"/>
    </row>
    <row r="292" ht="15">
      <c r="L292" s="71"/>
    </row>
    <row r="293" ht="15">
      <c r="L293" s="71"/>
    </row>
    <row r="294" ht="15">
      <c r="L294" s="71"/>
    </row>
    <row r="295" ht="15">
      <c r="L295" s="71"/>
    </row>
    <row r="296" ht="15">
      <c r="L296" s="71"/>
    </row>
    <row r="297" ht="15">
      <c r="L297" s="71"/>
    </row>
    <row r="298" ht="15">
      <c r="L298" s="71"/>
    </row>
    <row r="299" ht="15">
      <c r="L299" s="71"/>
    </row>
    <row r="300" ht="15">
      <c r="L300" s="71"/>
    </row>
    <row r="301" ht="15">
      <c r="L301" s="71"/>
    </row>
    <row r="302" ht="15">
      <c r="L302" s="71"/>
    </row>
    <row r="303" ht="15">
      <c r="L303" s="71"/>
    </row>
    <row r="304" ht="15">
      <c r="L304" s="71"/>
    </row>
    <row r="305" ht="15">
      <c r="L305" s="71"/>
    </row>
    <row r="306" ht="15">
      <c r="L306" s="71"/>
    </row>
    <row r="307" ht="15">
      <c r="L307" s="71"/>
    </row>
    <row r="308" ht="15">
      <c r="L308" s="71"/>
    </row>
    <row r="309" ht="15">
      <c r="L309" s="71"/>
    </row>
    <row r="310" ht="15">
      <c r="L310" s="71"/>
    </row>
    <row r="311" ht="15">
      <c r="L311" s="71"/>
    </row>
    <row r="312" ht="15">
      <c r="L312" s="71"/>
    </row>
  </sheetData>
  <sheetProtection selectLockedCells="1" selectUnlockedCells="1"/>
  <mergeCells count="15">
    <mergeCell ref="I8:I9"/>
    <mergeCell ref="J8:J9"/>
    <mergeCell ref="K8:K9"/>
    <mergeCell ref="L8:L9"/>
    <mergeCell ref="M8:M9"/>
    <mergeCell ref="E3:L4"/>
    <mergeCell ref="B5:L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2020-12-15T05:42:49Z</dcterms:created>
  <dcterms:modified xsi:type="dcterms:W3CDTF">2020-12-15T05:42:49Z</dcterms:modified>
  <cp:category/>
  <cp:version/>
  <cp:contentType/>
  <cp:contentStatus/>
</cp:coreProperties>
</file>