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2019" sheetId="1" r:id="rId1"/>
  </sheets>
  <definedNames>
    <definedName name="_xlnm.Print_Area" localSheetId="0">'2019'!$A$1:$G$104</definedName>
  </definedNames>
  <calcPr fullCalcOnLoad="1"/>
</workbook>
</file>

<file path=xl/sharedStrings.xml><?xml version="1.0" encoding="utf-8"?>
<sst xmlns="http://schemas.openxmlformats.org/spreadsheetml/2006/main" count="201" uniqueCount="192">
  <si>
    <t xml:space="preserve">                                            Приложение № 1</t>
  </si>
  <si>
    <t xml:space="preserve">                                                                                            к решению Совета народных</t>
  </si>
  <si>
    <t xml:space="preserve">                                   к решению Совета </t>
  </si>
  <si>
    <t>народных депутатов г.Струнино</t>
  </si>
  <si>
    <t xml:space="preserve">                                                                                            от__________2004г. №________</t>
  </si>
  <si>
    <t>ИЗМЕНЕНИЕ  ДОХОДОВ  БЮДЖЕТА ГОРОДА СТРУНИНО НА 2019 ГОД</t>
  </si>
  <si>
    <t>Код по классификации</t>
  </si>
  <si>
    <t>Наименование  показателей</t>
  </si>
  <si>
    <t>РСНД от 06.12.2018 №56</t>
  </si>
  <si>
    <t>РСНД от 24.01.2019 №8</t>
  </si>
  <si>
    <t>РСНД от 23.04.2016 №26</t>
  </si>
  <si>
    <t xml:space="preserve">Проект </t>
  </si>
  <si>
    <t>изменения</t>
  </si>
  <si>
    <t>Д О  Х  О  Д  Ы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</si>
  <si>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</si>
  <si>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</si>
  <si>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</si>
  <si>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</si>
  <si>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</si>
  <si>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 физических лиц</t>
  </si>
  <si>
    <t>000 1 01 02010 01 0000 110</t>
  </si>
  <si>
    <t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осуществляется в соответствии со статьями 227,227.1 и 228 Налогового кодекса</t>
  </si>
  <si>
    <t>000 1 01 02020 01 0000 110</t>
  </si>
  <si>
    <t>Налог на доходы физических лиц с доходов,полученных от осуществления деятельности физическими лицами, зарегистрированными в качестве индивидуальных предпринимателей,нотариусов,занимающихся частной практикой,адвокатов 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</si>
  <si>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</si>
  <si>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</si>
  <si>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</si>
  <si>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</si>
  <si>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</si>
  <si>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</si>
  <si>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</si>
  <si>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</si>
  <si>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</si>
  <si>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</si>
  <si>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</si>
  <si>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</si>
  <si>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000 1 05 00000 00 0000 000</t>
  </si>
  <si>
    <t xml:space="preserve">  НАЛОГИ НА СОВОКУПНЫЙ ДОХОД</t>
  </si>
  <si>
    <t xml:space="preserve"> 000 1 05 03000 01 0000 110</t>
  </si>
  <si>
    <t xml:space="preserve">  Единый сельскохозяйственный налог</t>
  </si>
  <si>
    <t xml:space="preserve"> 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</si>
  <si>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</si>
  <si>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</si>
  <si>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</si>
  <si>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</si>
  <si>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</si>
  <si>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</si>
  <si>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</si>
  <si>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Земельный налог</t>
  </si>
  <si>
    <t>000 106 06030 00 0000 110</t>
  </si>
  <si>
    <t xml:space="preserve">Земельный налог с организаций
</t>
  </si>
  <si>
    <t>000 106 06033 13 0000 110</t>
  </si>
  <si>
    <t>Земельный налог с организаций, обладающих земельным участком, расположенным в границах сельских поселений</t>
  </si>
  <si>
    <t>000 106 06040 00 0000 110</t>
  </si>
  <si>
    <t xml:space="preserve">Земельный налог с физических лиц
</t>
  </si>
  <si>
    <t>000 106 06043 13 0000 110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</si>
  <si>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</si>
  <si>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</si>
  <si>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</si>
  <si>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000 1 11 05000 00 0000 120</t>
  </si>
  <si>
    <t>Доходы,получаемые в виде арендной платы,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 муниципальных унитарных предприятий,в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</si>
  <si>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</si>
  <si>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</si>
  <si>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</si>
  <si>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</si>
  <si>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</si>
  <si>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</si>
  <si>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</si>
  <si>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</si>
  <si>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000 1 11 05030 00 0000 120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</si>
  <si>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учреждений(за исключением имущества муниципальных автономных учреждений)</t>
  </si>
  <si>
    <t>000 1 11 05035 13 000 120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</si>
  <si>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</si>
  <si>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</si>
  <si>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</si>
  <si>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</si>
  <si>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</si>
  <si>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</si>
  <si>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</si>
  <si>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</si>
  <si>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</si>
  <si>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 xml:space="preserve"> 000 1130200000 0000 130</t>
  </si>
  <si>
    <t>Доходы от компенсации затрат государства</t>
  </si>
  <si>
    <t xml:space="preserve"> 000 1130299000 0000 130</t>
  </si>
  <si>
    <t>Прочие доходы от компенсации затрат государства</t>
  </si>
  <si>
    <t xml:space="preserve"> 000 1130299513 0000 130</t>
  </si>
  <si>
    <t>Прочие доходы от компенсации затрат бюджетов городских поселений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</si>
  <si>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</si>
  <si>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</si>
  <si>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</si>
  <si>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</si>
  <si>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000 1 14 02050 13 0000 440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</si>
  <si>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</si>
  <si>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</si>
  <si>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</si>
  <si>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</si>
  <si>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</si>
  <si>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</si>
  <si>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 городских поселений</t>
  </si>
  <si>
    <t>000 1 16 00000 00 0000 000</t>
  </si>
  <si>
    <t>Штрафы,санкции, возмещение ущерба</t>
  </si>
  <si>
    <t xml:space="preserve">000 1 16 33000 00 0000 140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</si>
  <si>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</si>
  <si>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000 1 16 33050 13 0000 140
</t>
  </si>
  <si>
    <t>Денежные взыскания (штрафы) за нарушение законодательства РФ о контрактной системе в сфере закупок товаров, работ и услуг для обеспечения государственных и муниципальных нужд для городских поселений</t>
  </si>
  <si>
    <t xml:space="preserve">000 1 16 51000 02 0000 140
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</si>
  <si>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
</t>
  </si>
  <si>
    <t xml:space="preserve">000 1 16 51040 02 0000 140
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</si>
  <si>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</si>
  <si>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000 116 90050 00 0000 140</t>
  </si>
  <si>
    <t>000 116 90050 13 0000 140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</si>
  <si>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</si>
  <si>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000  1 17 00000 00 0000 180</t>
  </si>
  <si>
    <t>Прочие неналоговые доходы</t>
  </si>
  <si>
    <t>000  1 17 05000 00 0000 180</t>
  </si>
  <si>
    <t xml:space="preserve">Прочие неналоговые доходы </t>
  </si>
  <si>
    <t>000  1 17 05050 13 0000 180</t>
  </si>
  <si>
    <t xml:space="preserve">Прочие неналоговые доходы бюджетов городских поселений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</si>
  <si>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</si>
  <si>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</si>
  <si>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</si>
  <si>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</si>
  <si>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</si>
  <si>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 бюджетам субъектов  Российской Федерации и муниципальных образований</t>
  </si>
  <si>
    <t>000 2 02 15001 00 0000 150</t>
  </si>
  <si>
    <t>Дотации на выравнивание бюджетной обеспеченности</t>
  </si>
  <si>
    <t>000 2 02 15001 13 0000 150</t>
  </si>
  <si>
    <t>Дотации бюджетам городских поселений на выравнивание бюджетной обеспеченности</t>
  </si>
  <si>
    <t xml:space="preserve">000 2 02 20299 00 0000 150
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</si>
  <si>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</si>
  <si>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>000 2 02 20299 13 0000 150</t>
  </si>
  <si>
    <t>Субсидии на обеспечение устойчивого сокращения непригодного для проживания жилищного фонда за счет средств государственной корпорации-Фонда содействия реформированию ЖКХ</t>
  </si>
  <si>
    <t xml:space="preserve">000 2 02 20302 00 0000 150
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</si>
  <si>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</si>
  <si>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000 2 02 20302 13 0000 150</t>
  </si>
  <si>
    <t>Субсидии на обеспечение проживающих в аварийном жилищном фонде граждан жилыми помещениями в рамках областной адресной программы "Обеспечение устойчивого сокращения непригодного для проживания жилищного фонда Владимирской области"</t>
  </si>
  <si>
    <t>Субсидии на обеспечение устойчивого сокращения непригодного для проживания жилищного фонда</t>
  </si>
  <si>
    <t>000 2 02 25555 00 0000 150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</si>
  <si>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</si>
  <si>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000 2 02 25555 13 0000 150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</si>
  <si>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</si>
  <si>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000 2 02 29999 00 0000 150</t>
  </si>
  <si>
    <t xml:space="preserve">Прочие субсидии </t>
  </si>
  <si>
    <t>000 2 02 29999 13 0000 150</t>
  </si>
  <si>
    <t>Прочие субсидии бюджетам городских поселений</t>
  </si>
  <si>
    <t>000 2 02 29999 13 7008 150</t>
  </si>
  <si>
    <t>Субсидии на обеспечение территорий документацией для осуществления градостроительной деятельности</t>
  </si>
  <si>
    <t>000 2 02 29999 13 7015 150</t>
  </si>
  <si>
    <t>Субсидии бюджетам городских поселений на обеспечение равной доступности услуг общественного транспорта для отдельных категорий граждан в муниципальном сообщении</t>
  </si>
  <si>
    <t>000 2 02 29999 13 7039 150</t>
  </si>
  <si>
    <t>Субсидии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</si>
  <si>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000 2 02 29999 13 7246 150</t>
  </si>
  <si>
    <t>Субсидии на осуществление дорожной деятельности в отношении автомобильных дорог общего пользования местного значения</t>
  </si>
  <si>
    <t>000 2 02 29999 13 7053 150</t>
  </si>
  <si>
    <t>Субсидии на мероприятия по укреплению материально-технической базы муниципальных учреждений культуры</t>
  </si>
  <si>
    <t>Субсидии на осуществление дорожной деятельности по ремонту дорого общего пользования местного значения</t>
  </si>
  <si>
    <t>000 2 02 30000 00 0000 150</t>
  </si>
  <si>
    <t xml:space="preserve">Субвенции бюджетам субъектов Российской Федерации и муниципальных образований 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</si>
  <si>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</si>
  <si>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</si>
  <si>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</si>
  <si>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</si>
  <si>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000 2 02 40000 00 0000 150
</t>
  </si>
  <si>
    <t>Иные межбюджетные трансферты</t>
  </si>
  <si>
    <t>000 202 49999 00 0000 150</t>
  </si>
  <si>
    <t>Прочие межбюджетные трансферты, передаваемые бюджетам</t>
  </si>
  <si>
    <t>000 202 49999 13 0000 150</t>
  </si>
  <si>
    <t>Прочие межбюджетные трансферты, передаваемые бюджетам городских поселений</t>
  </si>
  <si>
    <t>000 2 04 00000 00 0000 000</t>
  </si>
  <si>
    <t xml:space="preserve">Безвозмездные поступления от негосударственных организаций </t>
  </si>
  <si>
    <t>000 2 04 05000 13 0000 180</t>
  </si>
  <si>
    <t>Безвозмездные поступления от негосударственных организаций в бюджеты городских поселений</t>
  </si>
  <si>
    <t>000 2 04 05099 13 0000 180</t>
  </si>
  <si>
    <t>Прочие безвозмездные поступления от негосударственных организаций в бюджеты городских поселений</t>
  </si>
  <si>
    <t>только по факту</t>
  </si>
  <si>
    <t>000 2 02 49999 00 0000 150</t>
  </si>
  <si>
    <t xml:space="preserve">Прочие межбюджетные трансферты, передаваемые бюджетам
</t>
  </si>
  <si>
    <t>000 2 02 49999 13 0000 150</t>
  </si>
  <si>
    <t xml:space="preserve">Прочие межбюджетные трансферты, передаваемые бюджетам городских поселений
</t>
  </si>
  <si>
    <t>000  2 02 49999 13 8043 150</t>
  </si>
  <si>
    <t>Дотации на сбалансированность местных бюджетов бюджетам муниципальных образований Владимирской области, достигших наилучших результатов по качеству организации и осуществления бюджетного процесса</t>
  </si>
  <si>
    <t>000  2 02 49999 13 8044 150</t>
  </si>
  <si>
    <t>Прочие межбюджетные трансферты, передаваемые бюджетам городских поселений (прочие межбюджетные трансферты, передаваемые бюджетам городских поселений на сбалансированность)</t>
  </si>
  <si>
    <t>000 2 04 05000 13 0000 150</t>
  </si>
  <si>
    <t>000 2 04 05099 13 0000 150</t>
  </si>
  <si>
    <t>000 2 07 00000 00 0000 000</t>
  </si>
  <si>
    <t>Прочие безвозмездные поступления</t>
  </si>
  <si>
    <t>000 2 07 05000 13 0000 150</t>
  </si>
  <si>
    <t>Прочие безвозмездные поступления в бюджеты городских поселений</t>
  </si>
  <si>
    <t>000 2 07 05030 13 0000 150</t>
  </si>
  <si>
    <t>ИТОГО ДОХОДОВ</t>
  </si>
  <si>
    <t xml:space="preserve">                                       от       24.09.2019        №  47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</si>
</sst>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0.00000"/>
  </numFmts>
  <fonts count="43">
    <font>
      <sz val="10"/>
      <name val="Arial Cyr"/>
      <family val="0"/>
    </font>
    <font>
      <sz val="10"/>
      <name val="Arial"/>
      <family val="0"/>
    </font>
    <font>
      <sz val="8"/>
      <color indexed="8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1">
      <alignment horizontal="left" wrapText="1"/>
      <protection/>
    </xf>
    <xf numFmtId="49" fontId="2" fillId="0" borderId="2">
      <alignment horizont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3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1" fillId="0" borderId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3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horizontal="left"/>
    </xf>
    <xf numFmtId="2" fontId="5" fillId="0" borderId="12" xfId="0" applyNumberFormat="1" applyFont="1" applyBorder="1" applyAlignment="1">
      <alignment horizontal="center" vertical="top"/>
    </xf>
    <xf numFmtId="164" fontId="5" fillId="0" borderId="12" xfId="0" applyNumberFormat="1" applyFont="1" applyBorder="1" applyAlignment="1">
      <alignment horizontal="center" vertical="top"/>
    </xf>
    <xf numFmtId="164" fontId="6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/>
    </xf>
    <xf numFmtId="2" fontId="4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/>
    </xf>
    <xf numFmtId="2" fontId="5" fillId="0" borderId="12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vertical="top" wrapText="1"/>
    </xf>
    <xf numFmtId="2" fontId="4" fillId="0" borderId="12" xfId="0" applyNumberFormat="1" applyFont="1" applyBorder="1" applyAlignment="1">
      <alignment horizontal="center" vertical="top"/>
    </xf>
    <xf numFmtId="49" fontId="5" fillId="30" borderId="12" xfId="54" applyNumberFormat="1" applyFont="1" applyFill="1" applyBorder="1" applyAlignment="1">
      <alignment horizontal="left" vertical="top" shrinkToFit="1"/>
      <protection/>
    </xf>
    <xf numFmtId="0" fontId="5" fillId="30" borderId="14" xfId="54" applyFont="1" applyFill="1" applyBorder="1" applyAlignment="1">
      <alignment vertical="top" wrapText="1"/>
      <protection/>
    </xf>
    <xf numFmtId="165" fontId="5" fillId="0" borderId="12" xfId="0" applyNumberFormat="1" applyFont="1" applyBorder="1" applyAlignment="1">
      <alignment horizontal="center" vertical="top"/>
    </xf>
    <xf numFmtId="165" fontId="6" fillId="0" borderId="12" xfId="0" applyNumberFormat="1" applyFont="1" applyBorder="1" applyAlignment="1">
      <alignment horizontal="center" vertical="top" wrapText="1"/>
    </xf>
    <xf numFmtId="0" fontId="4" fillId="0" borderId="12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 wrapText="1"/>
    </xf>
    <xf numFmtId="165" fontId="4" fillId="0" borderId="12" xfId="0" applyNumberFormat="1" applyFont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5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49" fontId="7" fillId="0" borderId="15" xfId="34" applyFont="1" applyBorder="1" applyAlignment="1" applyProtection="1">
      <alignment horizontal="left" vertical="top"/>
      <protection/>
    </xf>
    <xf numFmtId="0" fontId="7" fillId="0" borderId="16" xfId="33" applyNumberFormat="1" applyFont="1" applyBorder="1" applyAlignment="1" applyProtection="1">
      <alignment horizontal="left" vertical="top" wrapText="1"/>
      <protection/>
    </xf>
    <xf numFmtId="2" fontId="4" fillId="0" borderId="16" xfId="0" applyNumberFormat="1" applyFont="1" applyBorder="1" applyAlignment="1">
      <alignment horizontal="center" vertical="top"/>
    </xf>
    <xf numFmtId="0" fontId="7" fillId="0" borderId="17" xfId="33" applyNumberFormat="1" applyFont="1" applyBorder="1" applyAlignment="1" applyProtection="1">
      <alignment horizontal="left" vertical="top" wrapText="1"/>
      <protection/>
    </xf>
    <xf numFmtId="2" fontId="4" fillId="0" borderId="18" xfId="0" applyNumberFormat="1" applyFont="1" applyBorder="1" applyAlignment="1">
      <alignment horizontal="center" vertical="top"/>
    </xf>
    <xf numFmtId="0" fontId="4" fillId="0" borderId="19" xfId="0" applyFont="1" applyBorder="1" applyAlignment="1">
      <alignment vertical="top"/>
    </xf>
    <xf numFmtId="2" fontId="4" fillId="0" borderId="19" xfId="0" applyNumberFormat="1" applyFont="1" applyFill="1" applyBorder="1" applyAlignment="1">
      <alignment horizontal="center" vertical="top"/>
    </xf>
    <xf numFmtId="165" fontId="4" fillId="0" borderId="19" xfId="0" applyNumberFormat="1" applyFont="1" applyFill="1" applyBorder="1" applyAlignment="1">
      <alignment horizontal="center" vertical="top"/>
    </xf>
    <xf numFmtId="0" fontId="4" fillId="0" borderId="20" xfId="0" applyFont="1" applyBorder="1" applyAlignment="1">
      <alignment vertical="top"/>
    </xf>
    <xf numFmtId="0" fontId="5" fillId="0" borderId="12" xfId="0" applyFont="1" applyBorder="1" applyAlignment="1">
      <alignment horizontal="left" vertical="top" wrapText="1"/>
    </xf>
    <xf numFmtId="0" fontId="7" fillId="0" borderId="15" xfId="33" applyNumberFormat="1" applyFont="1" applyBorder="1" applyAlignment="1" applyProtection="1">
      <alignment horizontal="left" vertical="top" wrapText="1"/>
      <protection/>
    </xf>
    <xf numFmtId="2" fontId="5" fillId="0" borderId="15" xfId="0" applyNumberFormat="1" applyFont="1" applyFill="1" applyBorder="1" applyAlignment="1">
      <alignment horizontal="center" vertical="top"/>
    </xf>
    <xf numFmtId="0" fontId="4" fillId="0" borderId="15" xfId="0" applyFont="1" applyBorder="1" applyAlignment="1">
      <alignment vertical="top"/>
    </xf>
    <xf numFmtId="0" fontId="4" fillId="0" borderId="15" xfId="0" applyFont="1" applyBorder="1" applyAlignment="1">
      <alignment vertical="top" wrapText="1"/>
    </xf>
    <xf numFmtId="2" fontId="4" fillId="0" borderId="15" xfId="0" applyNumberFormat="1" applyFont="1" applyBorder="1" applyAlignment="1">
      <alignment horizontal="center" vertical="top"/>
    </xf>
    <xf numFmtId="0" fontId="5" fillId="0" borderId="19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Border="1" applyAlignment="1">
      <alignment wrapText="1"/>
    </xf>
    <xf numFmtId="0" fontId="4" fillId="0" borderId="15" xfId="0" applyFont="1" applyFill="1" applyBorder="1" applyAlignment="1">
      <alignment vertical="top"/>
    </xf>
    <xf numFmtId="0" fontId="4" fillId="0" borderId="15" xfId="0" applyFont="1" applyBorder="1" applyAlignment="1">
      <alignment wrapText="1"/>
    </xf>
    <xf numFmtId="165" fontId="6" fillId="0" borderId="15" xfId="0" applyNumberFormat="1" applyFont="1" applyBorder="1" applyAlignment="1">
      <alignment horizontal="center" vertical="top" wrapText="1"/>
    </xf>
    <xf numFmtId="0" fontId="5" fillId="0" borderId="15" xfId="0" applyFont="1" applyFill="1" applyBorder="1" applyAlignment="1">
      <alignment vertical="top"/>
    </xf>
    <xf numFmtId="0" fontId="5" fillId="0" borderId="15" xfId="0" applyFont="1" applyBorder="1" applyAlignment="1">
      <alignment wrapText="1"/>
    </xf>
    <xf numFmtId="2" fontId="5" fillId="0" borderId="15" xfId="0" applyNumberFormat="1" applyFont="1" applyBorder="1" applyAlignment="1">
      <alignment horizontal="center" vertical="top"/>
    </xf>
    <xf numFmtId="165" fontId="5" fillId="0" borderId="15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wrapText="1"/>
    </xf>
    <xf numFmtId="165" fontId="4" fillId="0" borderId="15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2" fontId="4" fillId="0" borderId="20" xfId="0" applyNumberFormat="1" applyFont="1" applyBorder="1" applyAlignment="1">
      <alignment horizontal="center" vertical="top"/>
    </xf>
    <xf numFmtId="165" fontId="0" fillId="0" borderId="12" xfId="0" applyNumberForma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2" fontId="0" fillId="0" borderId="12" xfId="0" applyNumberForma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5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49" fontId="8" fillId="0" borderId="15" xfId="34" applyFont="1" applyBorder="1" applyAlignment="1" applyProtection="1">
      <alignment horizontal="left"/>
      <protection/>
    </xf>
    <xf numFmtId="0" fontId="5" fillId="0" borderId="15" xfId="0" applyFont="1" applyBorder="1" applyAlignment="1">
      <alignment horizontal="left" vertical="top" wrapText="1"/>
    </xf>
    <xf numFmtId="49" fontId="7" fillId="0" borderId="15" xfId="34" applyFont="1" applyBorder="1" applyAlignment="1" applyProtection="1">
      <alignment horizontal="left"/>
      <protection/>
    </xf>
    <xf numFmtId="0" fontId="7" fillId="0" borderId="15" xfId="33" applyNumberFormat="1" applyFont="1" applyBorder="1" applyProtection="1">
      <alignment horizontal="left" wrapText="1"/>
      <protection/>
    </xf>
    <xf numFmtId="0" fontId="8" fillId="0" borderId="15" xfId="33" applyNumberFormat="1" applyFont="1" applyBorder="1" applyProtection="1">
      <alignment horizontal="left" wrapText="1"/>
      <protection/>
    </xf>
    <xf numFmtId="0" fontId="5" fillId="0" borderId="13" xfId="0" applyFont="1" applyBorder="1" applyAlignment="1">
      <alignment wrapText="1"/>
    </xf>
    <xf numFmtId="0" fontId="0" fillId="0" borderId="0" xfId="0" applyAlignment="1">
      <alignment horizontal="center" vertical="top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3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54"/>
  <sheetViews>
    <sheetView tabSelected="1" zoomScalePageLayoutView="0" workbookViewId="0" topLeftCell="A1">
      <selection activeCell="B5" sqref="B5:G5"/>
    </sheetView>
  </sheetViews>
  <sheetFormatPr defaultColWidth="9.00390625" defaultRowHeight="12.75"/>
  <cols>
    <col min="1" max="1" width="30.125" style="0" customWidth="1"/>
    <col min="2" max="2" width="56.25390625" style="0" customWidth="1"/>
    <col min="3" max="3" width="12.875" style="0" hidden="1" customWidth="1"/>
    <col min="4" max="4" width="13.25390625" style="0" hidden="1" customWidth="1"/>
    <col min="5" max="5" width="14.625" style="0" hidden="1" customWidth="1"/>
    <col min="6" max="6" width="14.75390625" style="0" hidden="1" customWidth="1"/>
    <col min="7" max="7" width="14.875" style="0" customWidth="1"/>
  </cols>
  <sheetData>
    <row r="2" spans="2:7" ht="12.75">
      <c r="B2" s="84" t="s">
        <v>0</v>
      </c>
      <c r="C2" s="84"/>
      <c r="D2" s="84"/>
      <c r="E2" s="84"/>
      <c r="F2" s="84"/>
      <c r="G2" s="84"/>
    </row>
    <row r="3" spans="1:7" ht="14.25" customHeight="1">
      <c r="A3" t="s">
        <v>1</v>
      </c>
      <c r="B3" s="85" t="s">
        <v>2</v>
      </c>
      <c r="C3" s="85"/>
      <c r="D3" s="85"/>
      <c r="E3" s="85"/>
      <c r="F3" s="85"/>
      <c r="G3" s="85"/>
    </row>
    <row r="4" spans="2:7" ht="18.75" customHeight="1">
      <c r="B4" s="85" t="s">
        <v>3</v>
      </c>
      <c r="C4" s="85"/>
      <c r="D4" s="85"/>
      <c r="E4" s="85"/>
      <c r="F4" s="85"/>
      <c r="G4" s="85"/>
    </row>
    <row r="5" spans="1:7" ht="12.75">
      <c r="A5" t="s">
        <v>4</v>
      </c>
      <c r="B5" s="84" t="s">
        <v>191</v>
      </c>
      <c r="C5" s="84"/>
      <c r="D5" s="84"/>
      <c r="E5" s="84"/>
      <c r="F5" s="84"/>
      <c r="G5" s="84"/>
    </row>
    <row r="7" spans="1:7" ht="12.75" customHeight="1">
      <c r="A7" s="86" t="s">
        <v>5</v>
      </c>
      <c r="B7" s="86"/>
      <c r="C7" s="86"/>
      <c r="D7" s="86"/>
      <c r="E7" s="86"/>
      <c r="F7" s="86"/>
      <c r="G7" s="86"/>
    </row>
    <row r="8" spans="1:7" ht="18" customHeight="1">
      <c r="A8" s="86"/>
      <c r="B8" s="86"/>
      <c r="C8" s="86"/>
      <c r="D8" s="86"/>
      <c r="E8" s="86"/>
      <c r="F8" s="86"/>
      <c r="G8" s="86"/>
    </row>
    <row r="9" spans="1:7" ht="45">
      <c r="A9" s="1" t="s">
        <v>6</v>
      </c>
      <c r="B9" s="2" t="s">
        <v>7</v>
      </c>
      <c r="C9" s="3" t="s">
        <v>8</v>
      </c>
      <c r="D9" s="4" t="s">
        <v>9</v>
      </c>
      <c r="E9" s="4" t="s">
        <v>10</v>
      </c>
      <c r="F9" s="4" t="s">
        <v>11</v>
      </c>
      <c r="G9" s="4" t="s">
        <v>12</v>
      </c>
    </row>
    <row r="10" spans="1:7" ht="15.75">
      <c r="A10" s="1">
        <v>1</v>
      </c>
      <c r="B10" s="2">
        <v>2</v>
      </c>
      <c r="C10" s="5"/>
      <c r="D10" s="4"/>
      <c r="E10" s="4"/>
      <c r="F10" s="4"/>
      <c r="G10" s="4"/>
    </row>
    <row r="11" spans="1:7" ht="15.75">
      <c r="A11" s="6"/>
      <c r="B11" s="2" t="s">
        <v>13</v>
      </c>
      <c r="C11" s="5"/>
      <c r="D11" s="4"/>
      <c r="E11" s="4"/>
      <c r="F11" s="4"/>
      <c r="G11" s="4"/>
    </row>
    <row r="12" spans="1:7" ht="15.75">
      <c r="A12" s="7" t="s">
        <v>14</v>
      </c>
      <c r="B12" s="8" t="s">
        <v>15</v>
      </c>
      <c r="C12" s="9">
        <f>C13+C26+C34+C49+C18+C55+C45+C23</f>
        <v>55975.9</v>
      </c>
      <c r="D12" s="9">
        <f>D13+D26+D34+D49+D18+D55+D45+D23</f>
        <v>55975.9</v>
      </c>
      <c r="E12" s="9">
        <f>E13+E26+E34+E49+E18+E55+E45+E23</f>
        <v>55975.9</v>
      </c>
      <c r="F12" s="10">
        <f>F13+F26+F34+F49+F18+F55+F45+F23+F62</f>
        <v>52761.94050999999</v>
      </c>
      <c r="G12" s="11">
        <f aca="true" t="shared" si="0" ref="G12:G66">F12-E12</f>
        <v>-3213.9594900000084</v>
      </c>
    </row>
    <row r="13" spans="1:7" ht="15.75">
      <c r="A13" s="12" t="s">
        <v>16</v>
      </c>
      <c r="B13" s="13" t="s">
        <v>17</v>
      </c>
      <c r="C13" s="14">
        <f>C14</f>
        <v>12000</v>
      </c>
      <c r="D13" s="14">
        <f>D14</f>
        <v>12000</v>
      </c>
      <c r="E13" s="14">
        <f>E14</f>
        <v>11844</v>
      </c>
      <c r="F13" s="14">
        <f>F14</f>
        <v>11844</v>
      </c>
      <c r="G13" s="15">
        <f t="shared" si="0"/>
        <v>0</v>
      </c>
    </row>
    <row r="14" spans="1:7" ht="15.75">
      <c r="A14" s="7" t="s">
        <v>18</v>
      </c>
      <c r="B14" s="16" t="s">
        <v>19</v>
      </c>
      <c r="C14" s="17">
        <f>C15+C16+C17</f>
        <v>12000</v>
      </c>
      <c r="D14" s="17">
        <f>D15+D16+D17</f>
        <v>12000</v>
      </c>
      <c r="E14" s="17">
        <f>E15+E16+E17</f>
        <v>11844</v>
      </c>
      <c r="F14" s="17">
        <f>F15+F16+F17</f>
        <v>11844</v>
      </c>
      <c r="G14" s="15">
        <f t="shared" si="0"/>
        <v>0</v>
      </c>
    </row>
    <row r="15" spans="1:7" ht="72.75" customHeight="1">
      <c r="A15" s="12" t="s">
        <v>20</v>
      </c>
      <c r="B15" s="18" t="s">
        <v>21</v>
      </c>
      <c r="C15" s="19">
        <v>11880</v>
      </c>
      <c r="D15" s="19">
        <v>11880</v>
      </c>
      <c r="E15" s="14">
        <f>11880-156</f>
        <v>11724</v>
      </c>
      <c r="F15" s="14">
        <f>11880-156-110</f>
        <v>11614</v>
      </c>
      <c r="G15" s="15">
        <f t="shared" si="0"/>
        <v>-110</v>
      </c>
    </row>
    <row r="16" spans="1:7" ht="7.5" customHeight="1" hidden="1">
      <c r="A16" s="12" t="s">
        <v>22</v>
      </c>
      <c r="B16" s="18" t="s">
        <v>23</v>
      </c>
      <c r="C16" s="19">
        <v>22.8</v>
      </c>
      <c r="D16" s="19">
        <v>22.8</v>
      </c>
      <c r="E16" s="19">
        <v>22.8</v>
      </c>
      <c r="F16" s="19">
        <v>22.8</v>
      </c>
      <c r="G16" s="15">
        <f t="shared" si="0"/>
        <v>0</v>
      </c>
    </row>
    <row r="17" spans="1:7" ht="50.25" customHeight="1">
      <c r="A17" s="12" t="s">
        <v>24</v>
      </c>
      <c r="B17" s="18" t="s">
        <v>25</v>
      </c>
      <c r="C17" s="19">
        <v>97.2</v>
      </c>
      <c r="D17" s="19">
        <v>97.2</v>
      </c>
      <c r="E17" s="19">
        <v>97.2</v>
      </c>
      <c r="F17" s="19">
        <f>97.2+110</f>
        <v>207.2</v>
      </c>
      <c r="G17" s="15">
        <f t="shared" si="0"/>
        <v>109.99999999999999</v>
      </c>
    </row>
    <row r="18" spans="1:7" ht="47.25" customHeight="1">
      <c r="A18" s="20" t="s">
        <v>26</v>
      </c>
      <c r="B18" s="21" t="s">
        <v>27</v>
      </c>
      <c r="C18" s="9">
        <f>C19+C20+C21+C22</f>
        <v>2557.48</v>
      </c>
      <c r="D18" s="9">
        <f>D19+D20+D21+D22</f>
        <v>2557.48</v>
      </c>
      <c r="E18" s="9">
        <f>E19+E20+E21+E22</f>
        <v>2557.48</v>
      </c>
      <c r="F18" s="22">
        <f>F19+F20+F21+F22</f>
        <v>2869.63078</v>
      </c>
      <c r="G18" s="23">
        <f t="shared" si="0"/>
        <v>312.15077999999994</v>
      </c>
    </row>
    <row r="19" spans="1:7" ht="94.5">
      <c r="A19" s="24" t="s">
        <v>28</v>
      </c>
      <c r="B19" s="25" t="s">
        <v>29</v>
      </c>
      <c r="C19" s="19">
        <v>927.4</v>
      </c>
      <c r="D19" s="19">
        <v>927.4</v>
      </c>
      <c r="E19" s="19">
        <v>927.4</v>
      </c>
      <c r="F19" s="26">
        <f>927.4+383.31842</f>
        <v>1310.71842</v>
      </c>
      <c r="G19" s="23">
        <f t="shared" si="0"/>
        <v>383.31841999999995</v>
      </c>
    </row>
    <row r="20" spans="1:7" ht="100.5" customHeight="1">
      <c r="A20" s="24" t="s">
        <v>30</v>
      </c>
      <c r="B20" s="25" t="s">
        <v>31</v>
      </c>
      <c r="C20" s="19">
        <v>6.5</v>
      </c>
      <c r="D20" s="19">
        <v>6.5</v>
      </c>
      <c r="E20" s="19">
        <v>6.5</v>
      </c>
      <c r="F20" s="26">
        <f>6.5+0.58429</f>
        <v>7.08429</v>
      </c>
      <c r="G20" s="23">
        <f t="shared" si="0"/>
        <v>0.5842900000000002</v>
      </c>
    </row>
    <row r="21" spans="1:7" ht="90.75" customHeight="1">
      <c r="A21" s="24" t="s">
        <v>32</v>
      </c>
      <c r="B21" s="25" t="s">
        <v>33</v>
      </c>
      <c r="C21" s="19">
        <v>1796.03</v>
      </c>
      <c r="D21" s="19">
        <v>1796.03</v>
      </c>
      <c r="E21" s="19">
        <v>1796.03</v>
      </c>
      <c r="F21" s="26">
        <f>1796.03-40.31565</f>
        <v>1755.71435</v>
      </c>
      <c r="G21" s="23">
        <f t="shared" si="0"/>
        <v>-40.315650000000005</v>
      </c>
    </row>
    <row r="22" spans="1:7" ht="88.5" customHeight="1">
      <c r="A22" s="24" t="s">
        <v>34</v>
      </c>
      <c r="B22" s="25" t="s">
        <v>35</v>
      </c>
      <c r="C22" s="19">
        <v>-172.45</v>
      </c>
      <c r="D22" s="19">
        <v>-172.45</v>
      </c>
      <c r="E22" s="19">
        <v>-172.45</v>
      </c>
      <c r="F22" s="26">
        <f>-172.45-31.43628</f>
        <v>-203.88628</v>
      </c>
      <c r="G22" s="23">
        <f t="shared" si="0"/>
        <v>-31.43628000000001</v>
      </c>
    </row>
    <row r="23" spans="1:7" ht="29.25" customHeight="1" hidden="1">
      <c r="A23" s="27" t="s">
        <v>36</v>
      </c>
      <c r="B23" s="28" t="s">
        <v>37</v>
      </c>
      <c r="C23" s="9">
        <f>C24</f>
        <v>17</v>
      </c>
      <c r="D23" s="9">
        <f>D24</f>
        <v>17</v>
      </c>
      <c r="E23" s="9">
        <f>E24</f>
        <v>17</v>
      </c>
      <c r="F23" s="9">
        <f>F24</f>
        <v>17</v>
      </c>
      <c r="G23" s="23">
        <f t="shared" si="0"/>
        <v>0</v>
      </c>
    </row>
    <row r="24" spans="1:7" ht="24.75" customHeight="1" hidden="1">
      <c r="A24" s="29" t="s">
        <v>38</v>
      </c>
      <c r="B24" s="30" t="s">
        <v>39</v>
      </c>
      <c r="C24" s="19">
        <f>C25</f>
        <v>17</v>
      </c>
      <c r="D24" s="19">
        <f>D25</f>
        <v>17</v>
      </c>
      <c r="E24" s="19">
        <f>E25</f>
        <v>17</v>
      </c>
      <c r="F24" s="19">
        <f>F25</f>
        <v>17</v>
      </c>
      <c r="G24" s="23">
        <f t="shared" si="0"/>
        <v>0</v>
      </c>
    </row>
    <row r="25" spans="1:7" ht="30" customHeight="1" hidden="1">
      <c r="A25" s="29" t="s">
        <v>40</v>
      </c>
      <c r="B25" s="30" t="s">
        <v>39</v>
      </c>
      <c r="C25" s="19">
        <v>17</v>
      </c>
      <c r="D25" s="19">
        <v>17</v>
      </c>
      <c r="E25" s="19">
        <v>17</v>
      </c>
      <c r="F25" s="19">
        <v>17</v>
      </c>
      <c r="G25" s="23">
        <f t="shared" si="0"/>
        <v>0</v>
      </c>
    </row>
    <row r="26" spans="1:7" ht="15.75" hidden="1">
      <c r="A26" s="7" t="s">
        <v>41</v>
      </c>
      <c r="B26" s="31" t="s">
        <v>42</v>
      </c>
      <c r="C26" s="9">
        <f>C27+C29</f>
        <v>28500</v>
      </c>
      <c r="D26" s="9">
        <f>D27+D29</f>
        <v>28500</v>
      </c>
      <c r="E26" s="9">
        <f>E27+E29</f>
        <v>28656</v>
      </c>
      <c r="F26" s="9">
        <f>F27+F29</f>
        <v>28656</v>
      </c>
      <c r="G26" s="23">
        <f t="shared" si="0"/>
        <v>0</v>
      </c>
    </row>
    <row r="27" spans="1:7" ht="15.75" hidden="1">
      <c r="A27" s="12" t="s">
        <v>43</v>
      </c>
      <c r="B27" s="32" t="s">
        <v>44</v>
      </c>
      <c r="C27" s="14">
        <f>C28</f>
        <v>2300</v>
      </c>
      <c r="D27" s="14">
        <f>D28</f>
        <v>2300</v>
      </c>
      <c r="E27" s="14">
        <f>E28</f>
        <v>2456</v>
      </c>
      <c r="F27" s="14">
        <f>F28</f>
        <v>2456</v>
      </c>
      <c r="G27" s="23">
        <f t="shared" si="0"/>
        <v>0</v>
      </c>
    </row>
    <row r="28" spans="1:7" ht="69" customHeight="1" hidden="1">
      <c r="A28" s="12" t="s">
        <v>45</v>
      </c>
      <c r="B28" s="33" t="s">
        <v>46</v>
      </c>
      <c r="C28" s="19">
        <v>2300</v>
      </c>
      <c r="D28" s="19">
        <v>2300</v>
      </c>
      <c r="E28" s="14">
        <f>2300+156</f>
        <v>2456</v>
      </c>
      <c r="F28" s="14">
        <f>2300+156</f>
        <v>2456</v>
      </c>
      <c r="G28" s="23">
        <f t="shared" si="0"/>
        <v>0</v>
      </c>
    </row>
    <row r="29" spans="1:7" ht="15.75" hidden="1">
      <c r="A29" s="12" t="s">
        <v>47</v>
      </c>
      <c r="B29" s="12" t="s">
        <v>48</v>
      </c>
      <c r="C29" s="14">
        <f>C30+C32</f>
        <v>26200</v>
      </c>
      <c r="D29" s="14">
        <f>D30+D32</f>
        <v>26200</v>
      </c>
      <c r="E29" s="14">
        <f>E30+E32</f>
        <v>26200</v>
      </c>
      <c r="F29" s="14">
        <f>F30+F32</f>
        <v>26200</v>
      </c>
      <c r="G29" s="23">
        <f t="shared" si="0"/>
        <v>0</v>
      </c>
    </row>
    <row r="30" spans="1:7" ht="23.25" customHeight="1" hidden="1">
      <c r="A30" s="12" t="s">
        <v>49</v>
      </c>
      <c r="B30" s="34" t="s">
        <v>50</v>
      </c>
      <c r="C30" s="19">
        <f>C31</f>
        <v>14300</v>
      </c>
      <c r="D30" s="19">
        <f>D31</f>
        <v>14300</v>
      </c>
      <c r="E30" s="19">
        <f>E31</f>
        <v>14300</v>
      </c>
      <c r="F30" s="19">
        <f>F31</f>
        <v>14300</v>
      </c>
      <c r="G30" s="23">
        <f t="shared" si="0"/>
        <v>0</v>
      </c>
    </row>
    <row r="31" spans="1:7" ht="51" customHeight="1" hidden="1">
      <c r="A31" s="12" t="s">
        <v>51</v>
      </c>
      <c r="B31" s="34" t="s">
        <v>52</v>
      </c>
      <c r="C31" s="19">
        <v>14300</v>
      </c>
      <c r="D31" s="19">
        <v>14300</v>
      </c>
      <c r="E31" s="19">
        <v>14300</v>
      </c>
      <c r="F31" s="19">
        <v>14300</v>
      </c>
      <c r="G31" s="23">
        <f t="shared" si="0"/>
        <v>0</v>
      </c>
    </row>
    <row r="32" spans="1:7" ht="24" customHeight="1" hidden="1">
      <c r="A32" s="12" t="s">
        <v>53</v>
      </c>
      <c r="B32" s="34" t="s">
        <v>54</v>
      </c>
      <c r="C32" s="19">
        <f>C33</f>
        <v>11900</v>
      </c>
      <c r="D32" s="19">
        <f>D33</f>
        <v>11900</v>
      </c>
      <c r="E32" s="19">
        <f>E33</f>
        <v>11900</v>
      </c>
      <c r="F32" s="19">
        <f>F33</f>
        <v>11900</v>
      </c>
      <c r="G32" s="23">
        <f t="shared" si="0"/>
        <v>0</v>
      </c>
    </row>
    <row r="33" spans="1:7" ht="45" customHeight="1" hidden="1">
      <c r="A33" s="35" t="s">
        <v>55</v>
      </c>
      <c r="B33" s="34" t="s">
        <v>56</v>
      </c>
      <c r="C33" s="19">
        <v>11900</v>
      </c>
      <c r="D33" s="19">
        <v>11900</v>
      </c>
      <c r="E33" s="19">
        <v>11900</v>
      </c>
      <c r="F33" s="19">
        <v>11900</v>
      </c>
      <c r="G33" s="23">
        <f t="shared" si="0"/>
        <v>0</v>
      </c>
    </row>
    <row r="34" spans="1:7" ht="47.25">
      <c r="A34" s="36" t="s">
        <v>57</v>
      </c>
      <c r="B34" s="37" t="s">
        <v>58</v>
      </c>
      <c r="C34" s="9">
        <f>C35+C42</f>
        <v>12151.42</v>
      </c>
      <c r="D34" s="9">
        <f>D35+D42</f>
        <v>12151.42</v>
      </c>
      <c r="E34" s="9">
        <f>E35+E42</f>
        <v>12151.42</v>
      </c>
      <c r="F34" s="22">
        <f>F35+F42</f>
        <v>8246.37048</v>
      </c>
      <c r="G34" s="23">
        <f t="shared" si="0"/>
        <v>-3905.0495200000005</v>
      </c>
    </row>
    <row r="35" spans="1:7" ht="87.75" customHeight="1">
      <c r="A35" s="7" t="s">
        <v>59</v>
      </c>
      <c r="B35" s="34" t="s">
        <v>60</v>
      </c>
      <c r="C35" s="19">
        <f>C37+C41</f>
        <v>10451.42</v>
      </c>
      <c r="D35" s="19">
        <f>D37+D41</f>
        <v>10451.42</v>
      </c>
      <c r="E35" s="19">
        <f>E37+E41</f>
        <v>10451.42</v>
      </c>
      <c r="F35" s="26">
        <f>F37+F41+F39</f>
        <v>6546.37048</v>
      </c>
      <c r="G35" s="23">
        <f t="shared" si="0"/>
        <v>-3905.0495200000005</v>
      </c>
    </row>
    <row r="36" spans="1:7" ht="69" customHeight="1">
      <c r="A36" s="12" t="s">
        <v>61</v>
      </c>
      <c r="B36" s="34" t="s">
        <v>62</v>
      </c>
      <c r="C36" s="19">
        <f>C37</f>
        <v>3800</v>
      </c>
      <c r="D36" s="19">
        <f>D37</f>
        <v>3800</v>
      </c>
      <c r="E36" s="19">
        <f>E37</f>
        <v>3800</v>
      </c>
      <c r="F36" s="19">
        <f>F37</f>
        <v>3100</v>
      </c>
      <c r="G36" s="23">
        <f t="shared" si="0"/>
        <v>-700</v>
      </c>
    </row>
    <row r="37" spans="1:7" ht="82.5" customHeight="1">
      <c r="A37" s="38" t="s">
        <v>63</v>
      </c>
      <c r="B37" s="34" t="s">
        <v>64</v>
      </c>
      <c r="C37" s="19">
        <f>2800+1000</f>
        <v>3800</v>
      </c>
      <c r="D37" s="19">
        <f>2800+1000</f>
        <v>3800</v>
      </c>
      <c r="E37" s="19">
        <f>2800+1000</f>
        <v>3800</v>
      </c>
      <c r="F37" s="19">
        <f>2800+1000-700</f>
        <v>3100</v>
      </c>
      <c r="G37" s="23">
        <f t="shared" si="0"/>
        <v>-700</v>
      </c>
    </row>
    <row r="38" spans="1:7" ht="81" customHeight="1">
      <c r="A38" s="39" t="s">
        <v>65</v>
      </c>
      <c r="B38" s="40" t="s">
        <v>66</v>
      </c>
      <c r="C38" s="41"/>
      <c r="D38" s="41"/>
      <c r="E38" s="41"/>
      <c r="F38" s="19">
        <f>F39</f>
        <v>700</v>
      </c>
      <c r="G38" s="23">
        <f t="shared" si="0"/>
        <v>700</v>
      </c>
    </row>
    <row r="39" spans="1:7" ht="82.5" customHeight="1">
      <c r="A39" s="39" t="s">
        <v>67</v>
      </c>
      <c r="B39" s="42" t="s">
        <v>68</v>
      </c>
      <c r="C39" s="43"/>
      <c r="D39" s="43"/>
      <c r="E39" s="43"/>
      <c r="F39" s="19">
        <v>700</v>
      </c>
      <c r="G39" s="23">
        <f t="shared" si="0"/>
        <v>700</v>
      </c>
    </row>
    <row r="40" spans="1:7" ht="81.75" customHeight="1">
      <c r="A40" s="44" t="s">
        <v>69</v>
      </c>
      <c r="B40" s="34" t="s">
        <v>70</v>
      </c>
      <c r="C40" s="45">
        <f>C41</f>
        <v>6651.42</v>
      </c>
      <c r="D40" s="45">
        <f>D41</f>
        <v>6651.42</v>
      </c>
      <c r="E40" s="45">
        <f>E41</f>
        <v>6651.42</v>
      </c>
      <c r="F40" s="46">
        <f>F41</f>
        <v>2746.37048</v>
      </c>
      <c r="G40" s="23">
        <f t="shared" si="0"/>
        <v>-3905.04952</v>
      </c>
    </row>
    <row r="41" spans="1:7" ht="71.25" customHeight="1">
      <c r="A41" s="12" t="s">
        <v>71</v>
      </c>
      <c r="B41" s="34" t="s">
        <v>72</v>
      </c>
      <c r="C41" s="19">
        <f>2000+100+4551.4+0.02</f>
        <v>6651.42</v>
      </c>
      <c r="D41" s="19">
        <f>2000+100+4551.4+0.02</f>
        <v>6651.42</v>
      </c>
      <c r="E41" s="19">
        <f>2000+100+4551.4+0.02</f>
        <v>6651.42</v>
      </c>
      <c r="F41" s="26">
        <f>2000+100+4551.4+0.02-312.15078-3000-200-71.7-70-20.95949-15-178-37.23925</f>
        <v>2746.37048</v>
      </c>
      <c r="G41" s="23">
        <f t="shared" si="0"/>
        <v>-3905.04952</v>
      </c>
    </row>
    <row r="42" spans="1:7" ht="7.5" customHeight="1" hidden="1">
      <c r="A42" s="12" t="s">
        <v>73</v>
      </c>
      <c r="B42" s="34" t="s">
        <v>74</v>
      </c>
      <c r="C42" s="14">
        <f>C44</f>
        <v>1700</v>
      </c>
      <c r="D42" s="14">
        <f>D44</f>
        <v>1700</v>
      </c>
      <c r="E42" s="14">
        <f>E44</f>
        <v>1700</v>
      </c>
      <c r="F42" s="14">
        <f>F44</f>
        <v>1700</v>
      </c>
      <c r="G42" s="23">
        <f t="shared" si="0"/>
        <v>0</v>
      </c>
    </row>
    <row r="43" spans="1:7" ht="94.5" hidden="1">
      <c r="A43" s="12" t="s">
        <v>75</v>
      </c>
      <c r="B43" s="34" t="s">
        <v>76</v>
      </c>
      <c r="C43" s="14">
        <f>C44</f>
        <v>1700</v>
      </c>
      <c r="D43" s="14">
        <f>D44</f>
        <v>1700</v>
      </c>
      <c r="E43" s="14">
        <f>E44</f>
        <v>1700</v>
      </c>
      <c r="F43" s="14">
        <f>F44</f>
        <v>1700</v>
      </c>
      <c r="G43" s="23">
        <f t="shared" si="0"/>
        <v>0</v>
      </c>
    </row>
    <row r="44" spans="1:7" ht="99.75" customHeight="1" hidden="1">
      <c r="A44" s="47" t="s">
        <v>77</v>
      </c>
      <c r="B44" s="35" t="s">
        <v>78</v>
      </c>
      <c r="C44" s="19">
        <f>1200+500</f>
        <v>1700</v>
      </c>
      <c r="D44" s="19">
        <f>1200+500</f>
        <v>1700</v>
      </c>
      <c r="E44" s="19">
        <f>1200+500</f>
        <v>1700</v>
      </c>
      <c r="F44" s="19">
        <f>1200+500</f>
        <v>1700</v>
      </c>
      <c r="G44" s="23">
        <f t="shared" si="0"/>
        <v>0</v>
      </c>
    </row>
    <row r="45" spans="1:7" ht="48.75" customHeight="1">
      <c r="A45" s="7" t="s">
        <v>79</v>
      </c>
      <c r="B45" s="48" t="s">
        <v>80</v>
      </c>
      <c r="C45" s="9">
        <f>C46</f>
        <v>150</v>
      </c>
      <c r="D45" s="9">
        <f>D46</f>
        <v>150</v>
      </c>
      <c r="E45" s="9">
        <f>E46</f>
        <v>150</v>
      </c>
      <c r="F45" s="9">
        <f>F46</f>
        <v>387.23924999999997</v>
      </c>
      <c r="G45" s="23">
        <f t="shared" si="0"/>
        <v>237.23924999999997</v>
      </c>
    </row>
    <row r="46" spans="1:7" ht="25.5" customHeight="1">
      <c r="A46" s="12" t="s">
        <v>81</v>
      </c>
      <c r="B46" s="35" t="s">
        <v>82</v>
      </c>
      <c r="C46" s="19">
        <f>C47</f>
        <v>150</v>
      </c>
      <c r="D46" s="19">
        <f>D47</f>
        <v>150</v>
      </c>
      <c r="E46" s="19">
        <f>E47</f>
        <v>150</v>
      </c>
      <c r="F46" s="19">
        <f>F47</f>
        <v>387.23924999999997</v>
      </c>
      <c r="G46" s="23">
        <f t="shared" si="0"/>
        <v>237.23924999999997</v>
      </c>
    </row>
    <row r="47" spans="1:7" ht="33" customHeight="1">
      <c r="A47" s="12" t="s">
        <v>83</v>
      </c>
      <c r="B47" s="35" t="s">
        <v>84</v>
      </c>
      <c r="C47" s="19">
        <f>C48</f>
        <v>150</v>
      </c>
      <c r="D47" s="19">
        <f>D48</f>
        <v>150</v>
      </c>
      <c r="E47" s="19">
        <f>E48</f>
        <v>150</v>
      </c>
      <c r="F47" s="19">
        <f>F48</f>
        <v>387.23924999999997</v>
      </c>
      <c r="G47" s="23">
        <f t="shared" si="0"/>
        <v>237.23924999999997</v>
      </c>
    </row>
    <row r="48" spans="1:7" ht="33" customHeight="1">
      <c r="A48" s="12" t="s">
        <v>85</v>
      </c>
      <c r="B48" s="35" t="s">
        <v>86</v>
      </c>
      <c r="C48" s="19">
        <v>150</v>
      </c>
      <c r="D48" s="19">
        <v>150</v>
      </c>
      <c r="E48" s="19">
        <v>150</v>
      </c>
      <c r="F48" s="19">
        <f>150+200+37.23925</f>
        <v>387.23924999999997</v>
      </c>
      <c r="G48" s="23">
        <f t="shared" si="0"/>
        <v>237.23924999999997</v>
      </c>
    </row>
    <row r="49" spans="1:7" ht="31.5">
      <c r="A49" s="36" t="s">
        <v>87</v>
      </c>
      <c r="B49" s="37" t="s">
        <v>88</v>
      </c>
      <c r="C49" s="17">
        <f>C53</f>
        <v>500</v>
      </c>
      <c r="D49" s="17">
        <f>D53</f>
        <v>500</v>
      </c>
      <c r="E49" s="17">
        <f>E53</f>
        <v>500</v>
      </c>
      <c r="F49" s="17">
        <f>F53+F50</f>
        <v>641.7</v>
      </c>
      <c r="G49" s="23">
        <f t="shared" si="0"/>
        <v>141.70000000000005</v>
      </c>
    </row>
    <row r="50" spans="1:7" ht="94.5">
      <c r="A50" s="39" t="s">
        <v>89</v>
      </c>
      <c r="B50" s="49" t="s">
        <v>90</v>
      </c>
      <c r="C50" s="50"/>
      <c r="D50" s="50"/>
      <c r="E50" s="50"/>
      <c r="F50" s="17">
        <f>F51</f>
        <v>71.7</v>
      </c>
      <c r="G50" s="23">
        <f t="shared" si="0"/>
        <v>71.7</v>
      </c>
    </row>
    <row r="51" spans="1:7" ht="110.25">
      <c r="A51" s="39" t="s">
        <v>91</v>
      </c>
      <c r="B51" s="49" t="s">
        <v>92</v>
      </c>
      <c r="C51" s="50"/>
      <c r="D51" s="50"/>
      <c r="E51" s="50"/>
      <c r="F51" s="14">
        <f>F52</f>
        <v>71.7</v>
      </c>
      <c r="G51" s="23">
        <f t="shared" si="0"/>
        <v>71.7</v>
      </c>
    </row>
    <row r="52" spans="1:7" ht="110.25">
      <c r="A52" s="39" t="s">
        <v>93</v>
      </c>
      <c r="B52" s="49" t="s">
        <v>94</v>
      </c>
      <c r="C52" s="50"/>
      <c r="D52" s="50"/>
      <c r="E52" s="50"/>
      <c r="F52" s="14">
        <v>71.7</v>
      </c>
      <c r="G52" s="23">
        <f t="shared" si="0"/>
        <v>71.7</v>
      </c>
    </row>
    <row r="53" spans="1:7" ht="58.5" customHeight="1">
      <c r="A53" s="51" t="s">
        <v>95</v>
      </c>
      <c r="B53" s="52" t="s">
        <v>96</v>
      </c>
      <c r="C53" s="53">
        <f>C54</f>
        <v>500</v>
      </c>
      <c r="D53" s="53">
        <f>D54</f>
        <v>500</v>
      </c>
      <c r="E53" s="53">
        <f>E54</f>
        <v>500</v>
      </c>
      <c r="F53" s="19">
        <f>F54</f>
        <v>570</v>
      </c>
      <c r="G53" s="23">
        <f t="shared" si="0"/>
        <v>70</v>
      </c>
    </row>
    <row r="54" spans="1:7" ht="58.5" customHeight="1">
      <c r="A54" s="12" t="s">
        <v>97</v>
      </c>
      <c r="B54" s="34" t="s">
        <v>98</v>
      </c>
      <c r="C54" s="19">
        <f>400+100</f>
        <v>500</v>
      </c>
      <c r="D54" s="19">
        <f>400+100</f>
        <v>500</v>
      </c>
      <c r="E54" s="19">
        <f>400+100</f>
        <v>500</v>
      </c>
      <c r="F54" s="19">
        <f>400+100+70</f>
        <v>570</v>
      </c>
      <c r="G54" s="23">
        <f t="shared" si="0"/>
        <v>70</v>
      </c>
    </row>
    <row r="55" spans="1:7" ht="15.75">
      <c r="A55" s="54" t="s">
        <v>99</v>
      </c>
      <c r="B55" s="37" t="s">
        <v>100</v>
      </c>
      <c r="C55" s="17">
        <f>C60</f>
        <v>100</v>
      </c>
      <c r="D55" s="17">
        <f>D60</f>
        <v>100</v>
      </c>
      <c r="E55" s="17">
        <f>E60+E56+E58</f>
        <v>100</v>
      </c>
      <c r="F55" s="17">
        <f>F60+F56+F58</f>
        <v>99.99999999999999</v>
      </c>
      <c r="G55" s="23">
        <f t="shared" si="0"/>
        <v>0</v>
      </c>
    </row>
    <row r="56" spans="1:7" ht="60" customHeight="1">
      <c r="A56" s="55" t="s">
        <v>101</v>
      </c>
      <c r="B56" s="34" t="s">
        <v>102</v>
      </c>
      <c r="C56" s="19"/>
      <c r="D56" s="19">
        <f>D57</f>
        <v>0</v>
      </c>
      <c r="E56" s="19">
        <f>E57</f>
        <v>13.9</v>
      </c>
      <c r="F56" s="19">
        <f>F57</f>
        <v>19.1</v>
      </c>
      <c r="G56" s="23">
        <f t="shared" si="0"/>
        <v>5.200000000000001</v>
      </c>
    </row>
    <row r="57" spans="1:7" ht="78.75">
      <c r="A57" s="55" t="s">
        <v>103</v>
      </c>
      <c r="B57" s="56" t="s">
        <v>104</v>
      </c>
      <c r="C57" s="19"/>
      <c r="D57" s="19">
        <v>0</v>
      </c>
      <c r="E57" s="19">
        <v>13.9</v>
      </c>
      <c r="F57" s="19">
        <f>13.9+5.2</f>
        <v>19.1</v>
      </c>
      <c r="G57" s="23">
        <f t="shared" si="0"/>
        <v>5.200000000000001</v>
      </c>
    </row>
    <row r="58" spans="1:7" ht="51.75" customHeight="1">
      <c r="A58" s="55" t="s">
        <v>105</v>
      </c>
      <c r="B58" s="34" t="s">
        <v>106</v>
      </c>
      <c r="C58" s="19"/>
      <c r="D58" s="19">
        <f>D59</f>
        <v>0</v>
      </c>
      <c r="E58" s="19">
        <f>E59</f>
        <v>4.2</v>
      </c>
      <c r="F58" s="19">
        <f>F59</f>
        <v>6.2</v>
      </c>
      <c r="G58" s="23">
        <f t="shared" si="0"/>
        <v>2</v>
      </c>
    </row>
    <row r="59" spans="1:7" ht="63">
      <c r="A59" s="55" t="s">
        <v>107</v>
      </c>
      <c r="B59" s="34" t="s">
        <v>108</v>
      </c>
      <c r="C59" s="19"/>
      <c r="D59" s="19">
        <v>0</v>
      </c>
      <c r="E59" s="19">
        <v>4.2</v>
      </c>
      <c r="F59" s="19">
        <f>4.2+2</f>
        <v>6.2</v>
      </c>
      <c r="G59" s="23">
        <f t="shared" si="0"/>
        <v>2</v>
      </c>
    </row>
    <row r="60" spans="1:7" ht="15.75">
      <c r="A60" s="24" t="s">
        <v>109</v>
      </c>
      <c r="B60" s="25" t="s">
        <v>100</v>
      </c>
      <c r="C60" s="14">
        <f>C61</f>
        <v>100</v>
      </c>
      <c r="D60" s="14">
        <f>D61</f>
        <v>100</v>
      </c>
      <c r="E60" s="14">
        <f>E61</f>
        <v>81.89999999999999</v>
      </c>
      <c r="F60" s="14">
        <f>F61</f>
        <v>74.69999999999999</v>
      </c>
      <c r="G60" s="23">
        <f t="shared" si="0"/>
        <v>-7.200000000000003</v>
      </c>
    </row>
    <row r="61" spans="1:7" ht="47.25">
      <c r="A61" s="57" t="s">
        <v>110</v>
      </c>
      <c r="B61" s="58" t="s">
        <v>111</v>
      </c>
      <c r="C61" s="53">
        <v>100</v>
      </c>
      <c r="D61" s="53">
        <v>100</v>
      </c>
      <c r="E61" s="53">
        <f>100-13.9-4.2</f>
        <v>81.89999999999999</v>
      </c>
      <c r="F61" s="53">
        <f>100-13.9-4.2-7.2</f>
        <v>74.69999999999999</v>
      </c>
      <c r="G61" s="59">
        <f t="shared" si="0"/>
        <v>-7.200000000000003</v>
      </c>
    </row>
    <row r="62" spans="1:7" ht="15.75" hidden="1">
      <c r="A62" s="60" t="s">
        <v>112</v>
      </c>
      <c r="B62" s="61" t="s">
        <v>113</v>
      </c>
      <c r="C62" s="62"/>
      <c r="D62" s="62"/>
      <c r="E62" s="62"/>
      <c r="F62" s="63">
        <f>F63</f>
        <v>0</v>
      </c>
      <c r="G62" s="59">
        <f t="shared" si="0"/>
        <v>0</v>
      </c>
    </row>
    <row r="63" spans="1:7" ht="15.75" hidden="1">
      <c r="A63" s="57" t="s">
        <v>114</v>
      </c>
      <c r="B63" s="64" t="s">
        <v>115</v>
      </c>
      <c r="C63" s="53"/>
      <c r="D63" s="53"/>
      <c r="E63" s="53"/>
      <c r="F63" s="65">
        <f>F64</f>
        <v>0</v>
      </c>
      <c r="G63" s="59">
        <f t="shared" si="0"/>
        <v>0</v>
      </c>
    </row>
    <row r="64" spans="1:7" ht="31.5" hidden="1">
      <c r="A64" s="57" t="s">
        <v>116</v>
      </c>
      <c r="B64" s="64" t="s">
        <v>117</v>
      </c>
      <c r="C64" s="53"/>
      <c r="D64" s="53"/>
      <c r="E64" s="53"/>
      <c r="F64" s="65">
        <f>37.23925-37.23925</f>
        <v>0</v>
      </c>
      <c r="G64" s="59">
        <f t="shared" si="0"/>
        <v>0</v>
      </c>
    </row>
    <row r="65" spans="1:7" ht="15.75">
      <c r="A65" s="7" t="s">
        <v>118</v>
      </c>
      <c r="B65" s="66" t="s">
        <v>119</v>
      </c>
      <c r="C65" s="9">
        <f>C66</f>
        <v>13298.9</v>
      </c>
      <c r="D65" s="9">
        <f>D66</f>
        <v>20482.8</v>
      </c>
      <c r="E65" s="22">
        <f>E66+E91</f>
        <v>100509.33357999999</v>
      </c>
      <c r="F65" s="22">
        <f>F66+F91+F98+F101</f>
        <v>113560.29306999999</v>
      </c>
      <c r="G65" s="59">
        <f t="shared" si="0"/>
        <v>13050.959489999994</v>
      </c>
    </row>
    <row r="66" spans="1:7" ht="28.5" customHeight="1">
      <c r="A66" s="12" t="s">
        <v>120</v>
      </c>
      <c r="B66" s="18" t="s">
        <v>121</v>
      </c>
      <c r="C66" s="9">
        <f>C67+C85+C77+C88</f>
        <v>13298.9</v>
      </c>
      <c r="D66" s="9">
        <f>D67+D85+D77+D88</f>
        <v>20482.8</v>
      </c>
      <c r="E66" s="22">
        <f>E67+E85+E77+E88+E75+E70+E72+E94</f>
        <v>100509.33357999999</v>
      </c>
      <c r="F66" s="22">
        <f>F67+F85+F77+F88+F75+F70+F72+F94</f>
        <v>113524.33357999999</v>
      </c>
      <c r="G66" s="59">
        <f t="shared" si="0"/>
        <v>13015</v>
      </c>
    </row>
    <row r="67" spans="1:7" ht="31.5" hidden="1">
      <c r="A67" s="7" t="s">
        <v>122</v>
      </c>
      <c r="B67" s="66" t="s">
        <v>123</v>
      </c>
      <c r="C67" s="9">
        <f>C68</f>
        <v>4428.9</v>
      </c>
      <c r="D67" s="9">
        <f>D68</f>
        <v>4428.9</v>
      </c>
      <c r="E67" s="9">
        <f>E68</f>
        <v>4428.9</v>
      </c>
      <c r="F67" s="9">
        <f>F68</f>
        <v>4428.9</v>
      </c>
      <c r="G67" s="23">
        <f>E67-D67</f>
        <v>0</v>
      </c>
    </row>
    <row r="68" spans="1:7" ht="31.5" hidden="1">
      <c r="A68" s="12" t="s">
        <v>124</v>
      </c>
      <c r="B68" s="18" t="s">
        <v>125</v>
      </c>
      <c r="C68" s="19">
        <f>C69</f>
        <v>4428.9</v>
      </c>
      <c r="D68" s="19">
        <f>D69</f>
        <v>4428.9</v>
      </c>
      <c r="E68" s="19">
        <f>E69</f>
        <v>4428.9</v>
      </c>
      <c r="F68" s="19">
        <f>F69</f>
        <v>4428.9</v>
      </c>
      <c r="G68" s="23">
        <f>E68-D68</f>
        <v>0</v>
      </c>
    </row>
    <row r="69" spans="1:7" ht="31.5" hidden="1">
      <c r="A69" s="47" t="s">
        <v>126</v>
      </c>
      <c r="B69" s="67" t="s">
        <v>127</v>
      </c>
      <c r="C69" s="68">
        <v>4428.9</v>
      </c>
      <c r="D69" s="68">
        <v>4428.9</v>
      </c>
      <c r="E69" s="68">
        <v>4428.9</v>
      </c>
      <c r="F69" s="68">
        <v>4428.9</v>
      </c>
      <c r="G69" s="23">
        <f>E69-D69</f>
        <v>0</v>
      </c>
    </row>
    <row r="70" spans="1:7" ht="143.25" customHeight="1" hidden="1">
      <c r="A70" s="34" t="s">
        <v>128</v>
      </c>
      <c r="B70" s="34" t="s">
        <v>129</v>
      </c>
      <c r="C70" s="9"/>
      <c r="D70" s="9"/>
      <c r="E70" s="23">
        <f>E71</f>
        <v>45527.7631</v>
      </c>
      <c r="F70" s="23">
        <f>F71</f>
        <v>45527.7631</v>
      </c>
      <c r="G70" s="59">
        <f aca="true" t="shared" si="1" ref="G70:G78">F70-E70</f>
        <v>0</v>
      </c>
    </row>
    <row r="71" spans="1:7" ht="76.5" customHeight="1" hidden="1">
      <c r="A71" s="12" t="s">
        <v>130</v>
      </c>
      <c r="B71" s="34" t="s">
        <v>131</v>
      </c>
      <c r="C71" s="19"/>
      <c r="D71" s="19"/>
      <c r="E71" s="69">
        <v>45527.7631</v>
      </c>
      <c r="F71" s="69">
        <v>45527.7631</v>
      </c>
      <c r="G71" s="59">
        <f t="shared" si="1"/>
        <v>0</v>
      </c>
    </row>
    <row r="72" spans="1:7" ht="112.5" customHeight="1" hidden="1">
      <c r="A72" s="34" t="s">
        <v>132</v>
      </c>
      <c r="B72" s="34" t="s">
        <v>133</v>
      </c>
      <c r="C72" s="9"/>
      <c r="D72" s="9"/>
      <c r="E72" s="23">
        <f>E73+E74</f>
        <v>6692.47546</v>
      </c>
      <c r="F72" s="23">
        <f>F73+F74</f>
        <v>6692.47546</v>
      </c>
      <c r="G72" s="59">
        <f t="shared" si="1"/>
        <v>0</v>
      </c>
    </row>
    <row r="73" spans="1:7" ht="86.25" customHeight="1" hidden="1">
      <c r="A73" s="12" t="s">
        <v>134</v>
      </c>
      <c r="B73" s="34" t="s">
        <v>135</v>
      </c>
      <c r="C73" s="19"/>
      <c r="D73" s="19"/>
      <c r="E73" s="69">
        <v>5995.62194</v>
      </c>
      <c r="F73" s="69">
        <v>5995.62194</v>
      </c>
      <c r="G73" s="59">
        <f t="shared" si="1"/>
        <v>0</v>
      </c>
    </row>
    <row r="74" spans="1:7" ht="50.25" customHeight="1" hidden="1">
      <c r="A74" s="12" t="s">
        <v>134</v>
      </c>
      <c r="B74" s="34" t="s">
        <v>136</v>
      </c>
      <c r="C74" s="19"/>
      <c r="D74" s="19"/>
      <c r="E74" s="69">
        <v>696.85352</v>
      </c>
      <c r="F74" s="69">
        <v>696.85352</v>
      </c>
      <c r="G74" s="59">
        <f t="shared" si="1"/>
        <v>0</v>
      </c>
    </row>
    <row r="75" spans="1:7" ht="69.75" customHeight="1" hidden="1">
      <c r="A75" s="36" t="s">
        <v>137</v>
      </c>
      <c r="B75" s="48" t="s">
        <v>138</v>
      </c>
      <c r="C75" s="9">
        <v>0</v>
      </c>
      <c r="D75" s="9">
        <v>0</v>
      </c>
      <c r="E75" s="22">
        <f>E76</f>
        <v>5284.79502</v>
      </c>
      <c r="F75" s="22">
        <f>F76</f>
        <v>5284.79502</v>
      </c>
      <c r="G75" s="59">
        <f t="shared" si="1"/>
        <v>0</v>
      </c>
    </row>
    <row r="76" spans="1:7" ht="75.75" customHeight="1" hidden="1">
      <c r="A76" s="24" t="s">
        <v>139</v>
      </c>
      <c r="B76" s="35" t="s">
        <v>140</v>
      </c>
      <c r="C76" s="19">
        <v>0</v>
      </c>
      <c r="D76" s="19">
        <v>0</v>
      </c>
      <c r="E76" s="26">
        <f>105.6959+5179.09912</f>
        <v>5284.79502</v>
      </c>
      <c r="F76" s="26">
        <f>105.6959+5179.09912</f>
        <v>5284.79502</v>
      </c>
      <c r="G76" s="59">
        <f t="shared" si="1"/>
        <v>0</v>
      </c>
    </row>
    <row r="77" spans="1:7" ht="15.75" hidden="1">
      <c r="A77" s="7" t="s">
        <v>141</v>
      </c>
      <c r="B77" s="66" t="s">
        <v>142</v>
      </c>
      <c r="C77" s="9">
        <f>C78</f>
        <v>8262.4</v>
      </c>
      <c r="D77" s="9">
        <f>D78</f>
        <v>15446.3</v>
      </c>
      <c r="E77" s="9">
        <f>E78</f>
        <v>35446.3</v>
      </c>
      <c r="F77" s="9">
        <f>F78</f>
        <v>35446.3</v>
      </c>
      <c r="G77" s="59">
        <f t="shared" si="1"/>
        <v>0</v>
      </c>
    </row>
    <row r="78" spans="1:7" ht="27" customHeight="1" hidden="1">
      <c r="A78" s="12" t="s">
        <v>143</v>
      </c>
      <c r="B78" s="70" t="s">
        <v>144</v>
      </c>
      <c r="C78" s="19">
        <f>C79+C80+C81+C83</f>
        <v>8262.4</v>
      </c>
      <c r="D78" s="19">
        <f>D79+D80+D81+D83+D84</f>
        <v>15446.3</v>
      </c>
      <c r="E78" s="19">
        <f>E79+E80+E81+E83+E84</f>
        <v>35446.3</v>
      </c>
      <c r="F78" s="19">
        <f>F79+F80+F81+F83+F84</f>
        <v>35446.3</v>
      </c>
      <c r="G78" s="59">
        <f t="shared" si="1"/>
        <v>0</v>
      </c>
    </row>
    <row r="79" spans="1:7" ht="31.5" hidden="1">
      <c r="A79" s="12" t="s">
        <v>145</v>
      </c>
      <c r="B79" s="18" t="s">
        <v>146</v>
      </c>
      <c r="C79" s="19">
        <v>504</v>
      </c>
      <c r="D79" s="19">
        <v>504</v>
      </c>
      <c r="E79" s="19">
        <v>504</v>
      </c>
      <c r="F79" s="19">
        <v>504</v>
      </c>
      <c r="G79" s="71">
        <f>E79-D79</f>
        <v>0</v>
      </c>
    </row>
    <row r="80" spans="1:7" ht="66.75" customHeight="1" hidden="1">
      <c r="A80" s="12" t="s">
        <v>147</v>
      </c>
      <c r="B80" s="18" t="s">
        <v>148</v>
      </c>
      <c r="C80" s="19">
        <v>0.7</v>
      </c>
      <c r="D80" s="19">
        <v>0.7</v>
      </c>
      <c r="E80" s="19">
        <v>0.7</v>
      </c>
      <c r="F80" s="19">
        <v>0.7</v>
      </c>
      <c r="G80" s="71">
        <f>E80-D80</f>
        <v>0</v>
      </c>
    </row>
    <row r="81" spans="1:7" ht="98.25" customHeight="1" hidden="1">
      <c r="A81" s="12" t="s">
        <v>149</v>
      </c>
      <c r="B81" s="18" t="s">
        <v>150</v>
      </c>
      <c r="C81" s="19">
        <v>2983.7</v>
      </c>
      <c r="D81" s="19">
        <v>2983.7</v>
      </c>
      <c r="E81" s="19">
        <v>2983.7</v>
      </c>
      <c r="F81" s="19">
        <v>2983.7</v>
      </c>
      <c r="G81" s="71">
        <f>E81-D81</f>
        <v>0</v>
      </c>
    </row>
    <row r="82" spans="1:7" ht="50.25" customHeight="1" hidden="1">
      <c r="A82" s="12" t="s">
        <v>151</v>
      </c>
      <c r="B82" s="18" t="s">
        <v>152</v>
      </c>
      <c r="C82" s="19">
        <v>0</v>
      </c>
      <c r="D82" s="19">
        <v>0</v>
      </c>
      <c r="E82" s="19">
        <v>0</v>
      </c>
      <c r="F82" s="19">
        <v>0</v>
      </c>
      <c r="G82" s="71">
        <f>E82-D82</f>
        <v>0</v>
      </c>
    </row>
    <row r="83" spans="1:7" ht="50.25" customHeight="1" hidden="1">
      <c r="A83" s="12" t="s">
        <v>153</v>
      </c>
      <c r="B83" s="18" t="s">
        <v>154</v>
      </c>
      <c r="C83" s="19">
        <v>4774</v>
      </c>
      <c r="D83" s="19">
        <v>4774</v>
      </c>
      <c r="E83" s="19">
        <v>4774</v>
      </c>
      <c r="F83" s="19">
        <v>4774</v>
      </c>
      <c r="G83" s="71">
        <f>E83-D83</f>
        <v>0</v>
      </c>
    </row>
    <row r="84" spans="1:7" ht="48" customHeight="1" hidden="1">
      <c r="A84" s="12" t="s">
        <v>151</v>
      </c>
      <c r="B84" s="18" t="s">
        <v>155</v>
      </c>
      <c r="C84" s="19">
        <v>0</v>
      </c>
      <c r="D84" s="19">
        <f>7183.9</f>
        <v>7183.9</v>
      </c>
      <c r="E84" s="19">
        <f>7183.9+20000</f>
        <v>27183.9</v>
      </c>
      <c r="F84" s="19">
        <f>7183.9+20000</f>
        <v>27183.9</v>
      </c>
      <c r="G84" s="59">
        <f>F84-E84</f>
        <v>0</v>
      </c>
    </row>
    <row r="85" spans="1:7" ht="31.5" hidden="1">
      <c r="A85" s="7" t="s">
        <v>156</v>
      </c>
      <c r="B85" s="66" t="s">
        <v>157</v>
      </c>
      <c r="C85" s="9">
        <f>C86</f>
        <v>607.6</v>
      </c>
      <c r="D85" s="9">
        <f>D86</f>
        <v>607.6</v>
      </c>
      <c r="E85" s="9">
        <f>E86</f>
        <v>607.6</v>
      </c>
      <c r="F85" s="9">
        <f>F86</f>
        <v>607.6</v>
      </c>
      <c r="G85" s="71">
        <f aca="true" t="shared" si="2" ref="G85:G93">E85-D85</f>
        <v>0</v>
      </c>
    </row>
    <row r="86" spans="1:7" ht="51.75" customHeight="1" hidden="1">
      <c r="A86" s="12" t="s">
        <v>158</v>
      </c>
      <c r="B86" s="18" t="s">
        <v>159</v>
      </c>
      <c r="C86" s="19">
        <f>C87</f>
        <v>607.6</v>
      </c>
      <c r="D86" s="19">
        <f>D87</f>
        <v>607.6</v>
      </c>
      <c r="E86" s="19">
        <f>E87</f>
        <v>607.6</v>
      </c>
      <c r="F86" s="19">
        <f>F87</f>
        <v>607.6</v>
      </c>
      <c r="G86" s="71">
        <f t="shared" si="2"/>
        <v>0</v>
      </c>
    </row>
    <row r="87" spans="1:7" ht="64.5" customHeight="1" hidden="1">
      <c r="A87" s="47" t="s">
        <v>160</v>
      </c>
      <c r="B87" s="70" t="s">
        <v>161</v>
      </c>
      <c r="C87" s="19">
        <v>607.6</v>
      </c>
      <c r="D87" s="19">
        <v>607.6</v>
      </c>
      <c r="E87" s="19">
        <v>607.6</v>
      </c>
      <c r="F87" s="19">
        <v>607.6</v>
      </c>
      <c r="G87" s="71">
        <f t="shared" si="2"/>
        <v>0</v>
      </c>
    </row>
    <row r="88" spans="1:7" ht="31.5" hidden="1">
      <c r="A88" s="72" t="s">
        <v>162</v>
      </c>
      <c r="B88" s="73" t="s">
        <v>163</v>
      </c>
      <c r="C88" s="19"/>
      <c r="D88" s="19"/>
      <c r="E88" s="19"/>
      <c r="F88" s="19"/>
      <c r="G88" s="71">
        <f t="shared" si="2"/>
        <v>0</v>
      </c>
    </row>
    <row r="89" spans="1:7" ht="31.5" hidden="1">
      <c r="A89" s="12" t="s">
        <v>164</v>
      </c>
      <c r="B89" s="74" t="s">
        <v>165</v>
      </c>
      <c r="C89" s="19"/>
      <c r="D89" s="19"/>
      <c r="E89" s="19"/>
      <c r="F89" s="19"/>
      <c r="G89" s="71">
        <f t="shared" si="2"/>
        <v>0</v>
      </c>
    </row>
    <row r="90" spans="1:7" ht="31.5" hidden="1">
      <c r="A90" s="12" t="s">
        <v>166</v>
      </c>
      <c r="B90" s="74" t="s">
        <v>167</v>
      </c>
      <c r="C90" s="19"/>
      <c r="D90" s="19"/>
      <c r="E90" s="19"/>
      <c r="F90" s="19"/>
      <c r="G90" s="71">
        <f t="shared" si="2"/>
        <v>0</v>
      </c>
    </row>
    <row r="91" spans="1:7" ht="31.5" hidden="1">
      <c r="A91" s="36" t="s">
        <v>168</v>
      </c>
      <c r="B91" s="48" t="s">
        <v>169</v>
      </c>
      <c r="C91" s="9">
        <v>0</v>
      </c>
      <c r="D91" s="9">
        <v>0</v>
      </c>
      <c r="E91" s="9">
        <f>E92</f>
        <v>0</v>
      </c>
      <c r="F91" s="9">
        <f>F92</f>
        <v>0</v>
      </c>
      <c r="G91" s="71">
        <f t="shared" si="2"/>
        <v>0</v>
      </c>
    </row>
    <row r="92" spans="1:7" ht="31.5" hidden="1">
      <c r="A92" s="24" t="s">
        <v>170</v>
      </c>
      <c r="B92" s="35" t="s">
        <v>171</v>
      </c>
      <c r="C92" s="19">
        <v>0</v>
      </c>
      <c r="D92" s="19">
        <v>0</v>
      </c>
      <c r="E92" s="19">
        <f>E93</f>
        <v>0</v>
      </c>
      <c r="F92" s="19">
        <f>F93</f>
        <v>0</v>
      </c>
      <c r="G92" s="71">
        <f t="shared" si="2"/>
        <v>0</v>
      </c>
    </row>
    <row r="93" spans="1:8" ht="47.25" hidden="1">
      <c r="A93" s="24" t="s">
        <v>172</v>
      </c>
      <c r="B93" s="35" t="s">
        <v>173</v>
      </c>
      <c r="C93" s="19">
        <v>0</v>
      </c>
      <c r="D93" s="19">
        <v>0</v>
      </c>
      <c r="E93" s="19">
        <v>0</v>
      </c>
      <c r="F93" s="19">
        <v>0</v>
      </c>
      <c r="G93" s="71">
        <f t="shared" si="2"/>
        <v>0</v>
      </c>
      <c r="H93" t="s">
        <v>174</v>
      </c>
    </row>
    <row r="94" spans="1:7" ht="31.5" customHeight="1">
      <c r="A94" s="36" t="s">
        <v>175</v>
      </c>
      <c r="B94" s="75" t="s">
        <v>176</v>
      </c>
      <c r="C94" s="9"/>
      <c r="D94" s="9"/>
      <c r="E94" s="9">
        <f>E95</f>
        <v>2521.5</v>
      </c>
      <c r="F94" s="9">
        <f>F95</f>
        <v>15536.5</v>
      </c>
      <c r="G94" s="59">
        <f aca="true" t="shared" si="3" ref="G94:G104">F94-E94</f>
        <v>13015</v>
      </c>
    </row>
    <row r="95" spans="1:7" ht="36" customHeight="1">
      <c r="A95" s="24" t="s">
        <v>177</v>
      </c>
      <c r="B95" s="76" t="s">
        <v>178</v>
      </c>
      <c r="C95" s="19"/>
      <c r="D95" s="19"/>
      <c r="E95" s="19">
        <f>E96</f>
        <v>2521.5</v>
      </c>
      <c r="F95" s="19">
        <f>F96+F97</f>
        <v>15536.5</v>
      </c>
      <c r="G95" s="59">
        <f t="shared" si="3"/>
        <v>13015</v>
      </c>
    </row>
    <row r="96" spans="1:7" ht="7.5" customHeight="1" hidden="1">
      <c r="A96" s="24" t="s">
        <v>179</v>
      </c>
      <c r="B96" s="76" t="s">
        <v>180</v>
      </c>
      <c r="C96" s="19"/>
      <c r="D96" s="19"/>
      <c r="E96" s="19">
        <v>2521.5</v>
      </c>
      <c r="F96" s="19">
        <v>2521.5</v>
      </c>
      <c r="G96" s="59">
        <f t="shared" si="3"/>
        <v>0</v>
      </c>
    </row>
    <row r="97" spans="1:7" ht="58.5" customHeight="1">
      <c r="A97" s="24" t="s">
        <v>181</v>
      </c>
      <c r="B97" s="76" t="s">
        <v>182</v>
      </c>
      <c r="C97" s="19"/>
      <c r="D97" s="19"/>
      <c r="E97" s="19"/>
      <c r="F97" s="19">
        <f>178+12837</f>
        <v>13015</v>
      </c>
      <c r="G97" s="59">
        <f t="shared" si="3"/>
        <v>13015</v>
      </c>
    </row>
    <row r="98" spans="1:7" ht="31.5">
      <c r="A98" s="77" t="s">
        <v>168</v>
      </c>
      <c r="B98" s="78" t="s">
        <v>169</v>
      </c>
      <c r="C98" s="62"/>
      <c r="D98" s="62"/>
      <c r="E98" s="62"/>
      <c r="F98" s="63">
        <f>F99</f>
        <v>20.95949</v>
      </c>
      <c r="G98" s="59">
        <f t="shared" si="3"/>
        <v>20.95949</v>
      </c>
    </row>
    <row r="99" spans="1:7" ht="31.5">
      <c r="A99" s="79" t="s">
        <v>183</v>
      </c>
      <c r="B99" s="49" t="s">
        <v>171</v>
      </c>
      <c r="C99" s="53"/>
      <c r="D99" s="53"/>
      <c r="E99" s="53"/>
      <c r="F99" s="65">
        <f>F100</f>
        <v>20.95949</v>
      </c>
      <c r="G99" s="59">
        <f t="shared" si="3"/>
        <v>20.95949</v>
      </c>
    </row>
    <row r="100" spans="1:7" ht="47.25">
      <c r="A100" s="79" t="s">
        <v>184</v>
      </c>
      <c r="B100" s="80" t="s">
        <v>173</v>
      </c>
      <c r="C100" s="53"/>
      <c r="D100" s="53"/>
      <c r="E100" s="53"/>
      <c r="F100" s="65">
        <v>20.95949</v>
      </c>
      <c r="G100" s="59">
        <f t="shared" si="3"/>
        <v>20.95949</v>
      </c>
    </row>
    <row r="101" spans="1:7" ht="22.5" customHeight="1">
      <c r="A101" s="77" t="s">
        <v>185</v>
      </c>
      <c r="B101" s="81" t="s">
        <v>186</v>
      </c>
      <c r="C101" s="62"/>
      <c r="D101" s="62"/>
      <c r="E101" s="62"/>
      <c r="F101" s="63">
        <f>F102</f>
        <v>15</v>
      </c>
      <c r="G101" s="59">
        <f t="shared" si="3"/>
        <v>15</v>
      </c>
    </row>
    <row r="102" spans="1:7" ht="31.5">
      <c r="A102" s="79" t="s">
        <v>187</v>
      </c>
      <c r="B102" s="80" t="s">
        <v>188</v>
      </c>
      <c r="C102" s="53"/>
      <c r="D102" s="53"/>
      <c r="E102" s="53"/>
      <c r="F102" s="65">
        <f>F103</f>
        <v>15</v>
      </c>
      <c r="G102" s="59">
        <f t="shared" si="3"/>
        <v>15</v>
      </c>
    </row>
    <row r="103" spans="1:7" ht="31.5">
      <c r="A103" s="79" t="s">
        <v>189</v>
      </c>
      <c r="B103" s="80" t="s">
        <v>188</v>
      </c>
      <c r="C103" s="53"/>
      <c r="D103" s="53"/>
      <c r="E103" s="53"/>
      <c r="F103" s="65">
        <v>15</v>
      </c>
      <c r="G103" s="59">
        <f t="shared" si="3"/>
        <v>15</v>
      </c>
    </row>
    <row r="104" spans="1:7" ht="15.75">
      <c r="A104" s="7"/>
      <c r="B104" s="82" t="s">
        <v>190</v>
      </c>
      <c r="C104" s="9">
        <f>C12+C65</f>
        <v>69274.8</v>
      </c>
      <c r="D104" s="9">
        <f>D12+D65</f>
        <v>76458.7</v>
      </c>
      <c r="E104" s="22">
        <f>E12+E65</f>
        <v>156485.23358</v>
      </c>
      <c r="F104" s="22">
        <f>F12+F65</f>
        <v>166322.23357999997</v>
      </c>
      <c r="G104" s="23">
        <f t="shared" si="3"/>
        <v>9836.99999999997</v>
      </c>
    </row>
    <row r="105" ht="12.75">
      <c r="C105" s="83"/>
    </row>
    <row r="754" ht="12.75">
      <c r="B754">
        <v>61100</v>
      </c>
    </row>
  </sheetData>
  <sheetProtection selectLockedCells="1" selectUnlockedCells="1"/>
  <mergeCells count="5">
    <mergeCell ref="B2:G2"/>
    <mergeCell ref="B3:G3"/>
    <mergeCell ref="B4:G4"/>
    <mergeCell ref="B5:G5"/>
    <mergeCell ref="A7:G8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2019-09-25T07:55:44Z</cp:lastPrinted>
  <dcterms:modified xsi:type="dcterms:W3CDTF">2019-09-25T07:56:07Z</dcterms:modified>
  <cp:category/>
  <cp:version/>
  <cp:contentType/>
  <cp:contentStatus/>
</cp:coreProperties>
</file>