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0"/>
  </bookViews>
  <sheets>
    <sheet name="2021" sheetId="1" r:id="rId1"/>
  </sheets>
  <definedNames>
    <definedName name="dst119383" localSheetId="0">'2021'!$B$26</definedName>
    <definedName name="Excel_BuiltIn_Print_Area" localSheetId="0">'2021'!$A$5:$E$117</definedName>
    <definedName name="_xlnm.Print_Area" localSheetId="0">'2021'!$A$1:$L$115</definedName>
  </definedNames>
  <calcPr fullCalcOnLoad="1"/>
</workbook>
</file>

<file path=xl/sharedStrings.xml><?xml version="1.0" encoding="utf-8"?>
<sst xmlns="http://schemas.openxmlformats.org/spreadsheetml/2006/main" count="222" uniqueCount="216">
  <si>
    <t>Приложение №1</t>
  </si>
  <si>
    <t xml:space="preserve">к решению Совета </t>
  </si>
  <si>
    <t>народных депутатов
 города Струнино</t>
  </si>
  <si>
    <t xml:space="preserve">                                            Приложение № 3</t>
  </si>
  <si>
    <t xml:space="preserve">                                                                                            к решению Совета народных</t>
  </si>
  <si>
    <t xml:space="preserve">                                   к решению Совета </t>
  </si>
  <si>
    <t>народных депутатов 
города Струнино</t>
  </si>
  <si>
    <t xml:space="preserve">                                                                                            от__________2004г. №________</t>
  </si>
  <si>
    <t xml:space="preserve">                                       от 14.12.2020   № 40</t>
  </si>
  <si>
    <t xml:space="preserve">ИЗМЕНЕНИЕ В ПОСТУПЛЕНИЕ  ДОХОДОВ  В  БЮДЖЕТ ГОРОДА СТРУНИНО  НА 2021 ГОД </t>
  </si>
  <si>
    <t>Код по классификации</t>
  </si>
  <si>
    <t>Наименование  показателей</t>
  </si>
  <si>
    <t>Сумма тыс. руб. 2021 год</t>
  </si>
  <si>
    <t>Изменения, тыс. руб.</t>
  </si>
  <si>
    <t xml:space="preserve">РСНД от 25.03.2021 №10 </t>
  </si>
  <si>
    <t xml:space="preserve">Проект </t>
  </si>
  <si>
    <t>.</t>
  </si>
  <si>
    <t>Д О  Х  О  Д  Ы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</si>
  <si>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</si>
  <si>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</si>
  <si>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</si>
  <si>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</si>
  <si>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</si>
  <si>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</si>
  <si>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</si>
  <si>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 227.1 и 228 Налогового кодекса</t>
  </si>
  <si>
    <t>000 1 01 02020 01 0000 110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</si>
  <si>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</si>
  <si>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</si>
  <si>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</si>
  <si>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</si>
  <si>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</si>
  <si>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</si>
  <si>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</si>
  <si>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 xml:space="preserve">000 1 03 02230 01 0000 110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</si>
  <si>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</si>
  <si>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000 1 03 02240 01 0000 110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</si>
  <si>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</si>
  <si>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</si>
  <si>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</si>
  <si>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</si>
  <si>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</si>
  <si>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000 1 05 00000 00 0000 000</t>
  </si>
  <si>
    <t>НАЛОГИ НА СОВОКУПНЫЙ ДОХОД</t>
  </si>
  <si>
    <t xml:space="preserve"> 000 1 05 03000 01 0000 110</t>
  </si>
  <si>
    <t>Единый сельскохозяйственный налог</t>
  </si>
  <si>
    <t xml:space="preserve"> 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</si>
  <si>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</si>
  <si>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</si>
  <si>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</si>
  <si>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</si>
  <si>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</si>
  <si>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</si>
  <si>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000 1 06 04000 02 0000 110 </t>
  </si>
  <si>
    <t>Транспортный налог</t>
  </si>
  <si>
    <t xml:space="preserve">000 1 06 04012 02 0000 110 </t>
  </si>
  <si>
    <t>Транспортный налог с физических лиц</t>
  </si>
  <si>
    <t>000 1 06 06000 00 0000 110</t>
  </si>
  <si>
    <t>Земельный налог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</si>
  <si>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</si>
  <si>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</si>
  <si>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</si>
  <si>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городских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</si>
  <si>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</si>
  <si>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</si>
  <si>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</si>
  <si>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</si>
  <si>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</si>
  <si>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</si>
  <si>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</si>
  <si>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</si>
  <si>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</si>
  <si>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</si>
  <si>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</si>
  <si>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</si>
  <si>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</si>
  <si>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</si>
  <si>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</si>
  <si>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</si>
  <si>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000 1 11 05030 00 0000 120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</si>
  <si>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</si>
  <si>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</si>
  <si>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</si>
  <si>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</si>
  <si>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</si>
  <si>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</si>
  <si>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</si>
  <si>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</si>
  <si>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</si>
  <si>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000 1 13 00000 00 0000 000</t>
  </si>
  <si>
    <t>ДОХОДЫ ОТ ОКАЗАНИЯ ПЛАТНЫХ УСЛУГ (РАБОТ) И КОМПЕНСАЦИИ ЗАТРАТ ГОСУДАРСТВА</t>
  </si>
  <si>
    <t xml:space="preserve"> 000 1 13 02000 00 0000 130</t>
  </si>
  <si>
    <t>Доходы от компенсации затрат государства</t>
  </si>
  <si>
    <t xml:space="preserve"> 000 1 13 02990 00 0000 130</t>
  </si>
  <si>
    <t>Прочие доходы от компенсации затрат государства</t>
  </si>
  <si>
    <t xml:space="preserve"> 000 1 13 02995 13 0000 130</t>
  </si>
  <si>
    <t>Прочие доходы от компенсации затрат бюджетов городских поселений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</si>
  <si>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</si>
  <si>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</si>
  <si>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</si>
  <si>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</si>
  <si>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</si>
  <si>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</si>
  <si>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</si>
  <si>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</si>
  <si>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</si>
  <si>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</si>
  <si>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</si>
  <si>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</si>
  <si>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</si>
  <si>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Штрафы,санкции, возмещение ущерба</t>
  </si>
  <si>
    <t xml:space="preserve">000 1 16 02000 02 0000 140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</si>
  <si>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</si>
  <si>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</si>
  <si>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</si>
  <si>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000 1 16 07000 00 0000 140</t>
  </si>
  <si>
    <r>
      <rPr>
        <b/>
        <sz val="12"/>
        <color indexed="8"/>
        <rFont val="Times New Roman"/>
        <family val="1"/>
      </rPr>
      <t xml:space="preserve">Штрафы, неустойки,пени, уплаченные в соответствии с законом или договором в случае неисполнения или ненадлежащего исполнения обязательств перед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</t>
    </r>
    <r>
      <rPr>
        <b/>
        <sz val="12"/>
        <color indexed="8"/>
        <rFont val="Times New Roman"/>
        <family val="1"/>
      </rPr>
      <t>Российской Федерации</t>
    </r>
  </si>
  <si>
    <t>000 1 16 07010 00 0000 140</t>
  </si>
  <si>
    <t>Штрафы, неустойки,пени, уплаченные в случае просрочки исполнения поставщиком (подрядчиком,исполнителем) обязательств, предусмотренных государственным (муниципальным) контрактом</t>
  </si>
  <si>
    <t>000 1 16 07010 13 0000 140</t>
  </si>
  <si>
    <t>Штрафы, неустойки,пени, уплаченные в случае просрочки исполнения поставщиком (подрядчиком,исполнителем)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</si>
  <si>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</si>
  <si>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</si>
  <si>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</si>
  <si>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</si>
  <si>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</si>
  <si>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 бюджетам субъектов  Российской Федерации и муниципальных образований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</si>
  <si>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</si>
  <si>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</si>
  <si>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</si>
  <si>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</si>
  <si>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000 2 02 20000 00 0000 150 </t>
  </si>
  <si>
    <t xml:space="preserve">Субсидии бюджетам бюджетной системы Российской Федерации (межбюджетные субсидии) 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</si>
  <si>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</si>
  <si>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</si>
  <si>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</si>
  <si>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</si>
  <si>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</si>
  <si>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</si>
  <si>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</si>
  <si>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</si>
  <si>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</si>
  <si>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</si>
  <si>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</si>
  <si>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</si>
  <si>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</si>
  <si>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</si>
  <si>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</si>
  <si>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</si>
  <si>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</si>
  <si>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</si>
  <si>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000 2 02 25467 13 0000 150</t>
  </si>
  <si>
    <t xml:space="preserve"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</si>
  <si>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000 2 02 27139 00 0000 150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</si>
  <si>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</si>
  <si>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>000 2 02 27139 13 0000 150</t>
  </si>
  <si>
    <t xml:space="preserve">Субсидии бюджетам городских поселений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</si>
  <si>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>000 2 02 29999 00 0000 150</t>
  </si>
  <si>
    <t xml:space="preserve">Прочие субсидии </t>
  </si>
  <si>
    <t>000 2 02 29999 13 0000 150</t>
  </si>
  <si>
    <t>Прочие субсидии бюджетам городских поселений</t>
  </si>
  <si>
    <t>000 2 02 29999 13 7015 150</t>
  </si>
  <si>
    <t>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</t>
  </si>
  <si>
    <t>000 2 02 29999 13 7039 150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</si>
  <si>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</si>
  <si>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000 2 02 29999 13 7513 150</t>
  </si>
  <si>
    <t>Субсидии на реализацию мероприятий по созданию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</si>
  <si>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000 2 02 29999 13 7008 150</t>
  </si>
  <si>
    <t>Субсидии на обеспечение территорий документацией для осуществления градостроительной деятельности</t>
  </si>
  <si>
    <t>000 2 02 30000 00 0000 150</t>
  </si>
  <si>
    <t xml:space="preserve">Субвенции бюджетам субъектов Российской Федерации и муниципальных образований 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</si>
  <si>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</si>
  <si>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</si>
  <si>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</si>
  <si>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</si>
  <si>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000 2 02 40000 00 0000 150
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</si>
  <si>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</si>
  <si>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</si>
  <si>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</si>
  <si>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</si>
  <si>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</si>
  <si>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000 2 02 49999 00 0000 150</t>
  </si>
  <si>
    <t>Прочие межбюджетные трансферты, передаваемые бюджетам</t>
  </si>
  <si>
    <t>000 2 02 49999 13 0000 150</t>
  </si>
  <si>
    <t>Прочие межбюджетные трансферты, передаваемые бюджетам городских поселений</t>
  </si>
  <si>
    <t>000 2 02 49999 13 8170 150</t>
  </si>
  <si>
    <t>Иные межбюджетные трансферты на выделение грантов на поддержку любительских творческих коллективов</t>
  </si>
  <si>
    <t>000 2 04 00000 00 0000 000</t>
  </si>
  <si>
    <t>БЕЗВОЗМЕЗДНЫЕ ПОСТУПЛЕНИЯ ОТ НЕГОСУДАРСТВЕННЫХ ОРГАНИЗАЦИЙ</t>
  </si>
  <si>
    <t>000 2 04 05000 13 0000 150</t>
  </si>
  <si>
    <t>Безвозмездные поступления от негосударственных организаций в бюджеты городских поселений</t>
  </si>
  <si>
    <t>000 2 04 05099 13 0000 150</t>
  </si>
  <si>
    <t>Прочие безвозмездные поступления от негосударственных организаций в бюджеты городских поселений</t>
  </si>
  <si>
    <t>000 2 07 00000 00 0000 000</t>
  </si>
  <si>
    <t>ПРОЧИЕ БЕЗВОЗМЕЗДНЫЕ ПОСТУПЛЕНИЯ</t>
  </si>
  <si>
    <t>000 2 07 05000 13 0000 150</t>
  </si>
  <si>
    <t>Прочие безвозмездные поступления в бюджеты городских поселений</t>
  </si>
  <si>
    <t>000 2 07 05030 13 0000 150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</si>
  <si>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</si>
  <si>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</si>
  <si>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</si>
  <si>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</si>
  <si>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</si>
  <si>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ИТОГО ДОХОДОВ</t>
  </si>
  <si>
    <t>РСНД от 17.08.2021 №39</t>
  </si>
  <si>
    <t>РСНД от 14.09.2021 №46</t>
  </si>
  <si>
    <t>ПРОЕКТ</t>
  </si>
  <si>
    <t>000 2 02 25519 00 0000 150</t>
  </si>
  <si>
    <t>000 2 02 25519 13 0000 150</t>
  </si>
  <si>
    <t>Субсидии бюджетам городских поселений на поддержку отрасли культуры</t>
  </si>
  <si>
    <t>Субсидии бюджетам на поддержку отрасли культуры</t>
  </si>
  <si>
    <t>000 2 02 15001 00 0000 150</t>
  </si>
  <si>
    <t>000 2 02 15001 13 0000 150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</si>
  <si>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</si>
  <si>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 из бюджета субъекта Российской Федерации.</t>
  </si>
  <si>
    <t>от 24.12.2021    № 63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</si>
</sst>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1">
      <alignment horizontal="left" wrapText="1"/>
      <protection/>
    </xf>
    <xf numFmtId="0" fontId="3" fillId="0" borderId="2">
      <alignment horizontal="left" wrapText="1" indent="2"/>
      <protection/>
    </xf>
    <xf numFmtId="49" fontId="2" fillId="0" borderId="3">
      <alignment horizontal="center"/>
      <protection/>
    </xf>
    <xf numFmtId="4" fontId="2" fillId="0" borderId="3">
      <alignment horizontal="right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4" applyNumberFormat="0" applyAlignment="0" applyProtection="0"/>
    <xf numFmtId="0" fontId="30" fillId="27" borderId="5" applyNumberFormat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8" borderId="10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3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1" fillId="0" borderId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3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4" fillId="0" borderId="13" xfId="0" applyFont="1" applyFill="1" applyBorder="1" applyAlignment="1">
      <alignment/>
    </xf>
    <xf numFmtId="0" fontId="6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vertical="top"/>
    </xf>
    <xf numFmtId="0" fontId="5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/>
    </xf>
    <xf numFmtId="0" fontId="5" fillId="0" borderId="13" xfId="0" applyFont="1" applyFill="1" applyBorder="1" applyAlignment="1">
      <alignment vertical="top" wrapText="1"/>
    </xf>
    <xf numFmtId="2" fontId="5" fillId="0" borderId="13" xfId="0" applyNumberFormat="1" applyFont="1" applyBorder="1" applyAlignment="1">
      <alignment horizontal="center" vertical="top"/>
    </xf>
    <xf numFmtId="49" fontId="6" fillId="0" borderId="13" xfId="57" applyNumberFormat="1" applyFont="1" applyFill="1" applyBorder="1" applyAlignment="1">
      <alignment horizontal="left" vertical="top" shrinkToFit="1"/>
      <protection/>
    </xf>
    <xf numFmtId="0" fontId="6" fillId="0" borderId="13" xfId="57" applyFont="1" applyFill="1" applyBorder="1" applyAlignment="1">
      <alignment vertical="top" wrapText="1"/>
      <protection/>
    </xf>
    <xf numFmtId="0" fontId="5" fillId="0" borderId="13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/>
    </xf>
    <xf numFmtId="0" fontId="5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0" fontId="7" fillId="0" borderId="13" xfId="33" applyNumberFormat="1" applyFont="1" applyFill="1" applyBorder="1" applyAlignment="1" applyProtection="1">
      <alignment horizontal="left" vertical="top" wrapText="1"/>
      <protection/>
    </xf>
    <xf numFmtId="2" fontId="7" fillId="0" borderId="13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49" fontId="8" fillId="0" borderId="13" xfId="35" applyFont="1" applyFill="1" applyBorder="1" applyAlignment="1" applyProtection="1">
      <alignment horizontal="left"/>
      <protection/>
    </xf>
    <xf numFmtId="49" fontId="7" fillId="0" borderId="13" xfId="35" applyFont="1" applyFill="1" applyBorder="1" applyAlignment="1" applyProtection="1">
      <alignment horizontal="left" vertical="top"/>
      <protection/>
    </xf>
    <xf numFmtId="0" fontId="7" fillId="0" borderId="13" xfId="33" applyFont="1" applyBorder="1" applyAlignment="1">
      <alignment horizontal="left" vertical="top" wrapText="1"/>
      <protection/>
    </xf>
    <xf numFmtId="49" fontId="8" fillId="0" borderId="13" xfId="35" applyFont="1" applyFill="1" applyBorder="1" applyAlignment="1" applyProtection="1">
      <alignment horizontal="left" vertical="top"/>
      <protection/>
    </xf>
    <xf numFmtId="0" fontId="8" fillId="0" borderId="13" xfId="33" applyNumberFormat="1" applyFont="1" applyFill="1" applyBorder="1" applyAlignment="1" applyProtection="1">
      <alignment horizontal="left" vertical="top" wrapText="1"/>
      <protection/>
    </xf>
    <xf numFmtId="164" fontId="6" fillId="0" borderId="13" xfId="0" applyNumberFormat="1" applyFont="1" applyBorder="1" applyAlignment="1">
      <alignment horizontal="center" vertical="top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13" xfId="0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49" fontId="5" fillId="0" borderId="13" xfId="35" applyFont="1" applyFill="1" applyBorder="1" applyAlignment="1" applyProtection="1">
      <alignment horizontal="left" vertical="top"/>
      <protection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justify" vertical="center" wrapText="1"/>
    </xf>
    <xf numFmtId="49" fontId="8" fillId="0" borderId="13" xfId="35" applyFont="1" applyFill="1" applyBorder="1" applyAlignment="1" applyProtection="1">
      <alignment horizontal="left" vertical="top"/>
      <protection/>
    </xf>
    <xf numFmtId="0" fontId="8" fillId="0" borderId="13" xfId="33" applyNumberFormat="1" applyFont="1" applyFill="1" applyBorder="1" applyAlignment="1" applyProtection="1">
      <alignment horizontal="left" vertical="top" wrapText="1"/>
      <protection/>
    </xf>
    <xf numFmtId="164" fontId="5" fillId="0" borderId="13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wrapText="1"/>
    </xf>
    <xf numFmtId="0" fontId="0" fillId="0" borderId="0" xfId="0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165" fontId="6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164" fontId="6" fillId="0" borderId="15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 vertical="top"/>
    </xf>
    <xf numFmtId="164" fontId="6" fillId="0" borderId="16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6" fillId="34" borderId="14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164" fontId="5" fillId="0" borderId="16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166" fontId="5" fillId="0" borderId="16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164" fontId="6" fillId="34" borderId="16" xfId="0" applyNumberFormat="1" applyFont="1" applyFill="1" applyBorder="1" applyAlignment="1">
      <alignment horizontal="center" vertical="top"/>
    </xf>
    <xf numFmtId="2" fontId="5" fillId="34" borderId="16" xfId="0" applyNumberFormat="1" applyFont="1" applyFill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165" fontId="6" fillId="0" borderId="16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3 2" xfId="34"/>
    <cellStyle name="xl39" xfId="35"/>
    <cellStyle name="xl4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tabSelected="1" zoomScale="120" zoomScaleNormal="120" zoomScalePageLayoutView="0" workbookViewId="0" topLeftCell="A1">
      <selection activeCell="B5" sqref="B5"/>
    </sheetView>
  </sheetViews>
  <sheetFormatPr defaultColWidth="8.875" defaultRowHeight="12.75"/>
  <cols>
    <col min="1" max="1" width="28.25390625" style="0" customWidth="1"/>
    <col min="2" max="2" width="48.625" style="0" customWidth="1"/>
    <col min="3" max="3" width="13.875" style="0" hidden="1" customWidth="1"/>
    <col min="4" max="4" width="16.625" style="0" hidden="1" customWidth="1"/>
    <col min="5" max="6" width="16.375" style="0" hidden="1" customWidth="1"/>
    <col min="7" max="7" width="17.625" style="0" hidden="1" customWidth="1"/>
    <col min="8" max="8" width="16.625" style="0" hidden="1" customWidth="1"/>
    <col min="9" max="9" width="11.00390625" style="0" hidden="1" customWidth="1"/>
    <col min="10" max="10" width="13.125" style="0" hidden="1" customWidth="1"/>
    <col min="11" max="11" width="17.125" style="79" customWidth="1"/>
    <col min="12" max="12" width="21.875" style="52" hidden="1" customWidth="1"/>
    <col min="13" max="13" width="8.875" style="0" customWidth="1"/>
    <col min="14" max="14" width="11.625" style="0" customWidth="1"/>
  </cols>
  <sheetData>
    <row r="1" spans="2:4" ht="15.75">
      <c r="B1" s="90" t="s">
        <v>0</v>
      </c>
      <c r="C1" s="90"/>
      <c r="D1" s="90"/>
    </row>
    <row r="2" spans="2:4" ht="15.75">
      <c r="B2" s="90" t="s">
        <v>1</v>
      </c>
      <c r="C2" s="90"/>
      <c r="D2" s="90"/>
    </row>
    <row r="3" spans="2:4" ht="25.5" customHeight="1">
      <c r="B3" s="89" t="s">
        <v>2</v>
      </c>
      <c r="C3" s="89"/>
      <c r="D3" s="89"/>
    </row>
    <row r="4" spans="2:4" ht="15.75">
      <c r="B4" s="90" t="s">
        <v>215</v>
      </c>
      <c r="C4" s="90"/>
      <c r="D4" s="90"/>
    </row>
    <row r="6" spans="2:4" ht="15.75">
      <c r="B6" s="90" t="s">
        <v>3</v>
      </c>
      <c r="C6" s="90"/>
      <c r="D6" s="90"/>
    </row>
    <row r="7" spans="1:4" ht="12.75" customHeight="1">
      <c r="A7" t="s">
        <v>4</v>
      </c>
      <c r="B7" s="89" t="s">
        <v>5</v>
      </c>
      <c r="C7" s="89"/>
      <c r="D7" s="89"/>
    </row>
    <row r="8" spans="2:4" ht="33" customHeight="1">
      <c r="B8" s="89" t="s">
        <v>6</v>
      </c>
      <c r="C8" s="89"/>
      <c r="D8" s="89"/>
    </row>
    <row r="9" spans="1:4" ht="15.75">
      <c r="A9" t="s">
        <v>7</v>
      </c>
      <c r="B9" s="90" t="s">
        <v>8</v>
      </c>
      <c r="C9" s="90"/>
      <c r="D9" s="90"/>
    </row>
    <row r="11" spans="1:11" ht="12.75" customHeight="1">
      <c r="A11" s="88" t="s">
        <v>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22.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3" spans="1:12" ht="31.5">
      <c r="A13" s="86" t="s">
        <v>10</v>
      </c>
      <c r="B13" s="86" t="s">
        <v>11</v>
      </c>
      <c r="C13" s="2" t="s">
        <v>12</v>
      </c>
      <c r="D13" s="67" t="s">
        <v>13</v>
      </c>
      <c r="E13" s="62" t="s">
        <v>14</v>
      </c>
      <c r="F13" s="71" t="s">
        <v>204</v>
      </c>
      <c r="G13" s="71" t="s">
        <v>205</v>
      </c>
      <c r="H13" s="58" t="s">
        <v>15</v>
      </c>
      <c r="I13" s="3"/>
      <c r="J13" s="76"/>
      <c r="K13" s="85" t="s">
        <v>13</v>
      </c>
      <c r="L13" s="74" t="s">
        <v>206</v>
      </c>
    </row>
    <row r="14" spans="1:12" ht="15.75">
      <c r="A14" s="1">
        <v>1</v>
      </c>
      <c r="B14" s="1">
        <v>2</v>
      </c>
      <c r="C14" s="4"/>
      <c r="D14" s="68">
        <v>3</v>
      </c>
      <c r="E14" s="63" t="s">
        <v>16</v>
      </c>
      <c r="F14" s="72"/>
      <c r="G14" s="63"/>
      <c r="H14" s="59"/>
      <c r="I14" s="6"/>
      <c r="J14" s="77"/>
      <c r="K14" s="74"/>
      <c r="L14" s="78"/>
    </row>
    <row r="15" spans="1:12" ht="15.75">
      <c r="A15" s="7"/>
      <c r="B15" s="1" t="s">
        <v>17</v>
      </c>
      <c r="C15" s="4"/>
      <c r="D15" s="5"/>
      <c r="E15" s="69"/>
      <c r="F15" s="73"/>
      <c r="G15" s="63"/>
      <c r="H15" s="59"/>
      <c r="I15" s="6"/>
      <c r="J15" s="77"/>
      <c r="K15" s="74"/>
      <c r="L15" s="78"/>
    </row>
    <row r="16" spans="1:12" ht="15.75">
      <c r="A16" s="8" t="s">
        <v>18</v>
      </c>
      <c r="B16" s="9" t="s">
        <v>19</v>
      </c>
      <c r="C16" s="10">
        <f>C18+C23+C28+C31+C41+C52+C56+C62</f>
        <v>65916.3</v>
      </c>
      <c r="D16" s="11">
        <f>D18+D23+D28+D31+D41+D52+D56+D62</f>
        <v>0</v>
      </c>
      <c r="E16" s="53">
        <f>C16+D16</f>
        <v>65916.3</v>
      </c>
      <c r="F16" s="53">
        <f>D16+E16</f>
        <v>65916.3</v>
      </c>
      <c r="G16" s="66">
        <f>F16</f>
        <v>65916.3</v>
      </c>
      <c r="H16" s="60" t="e">
        <f>E16+#REF!</f>
        <v>#REF!</v>
      </c>
      <c r="I16" s="6"/>
      <c r="J16" s="77"/>
      <c r="K16" s="64">
        <f>K18+K23+K28+K31+K41+K52+K56+K62</f>
        <v>-5329.500000000001</v>
      </c>
      <c r="L16" s="66">
        <f>G16+K16</f>
        <v>60586.8</v>
      </c>
    </row>
    <row r="17" spans="1:12" ht="15.75">
      <c r="A17" s="12" t="s">
        <v>20</v>
      </c>
      <c r="B17" s="13" t="s">
        <v>21</v>
      </c>
      <c r="C17" s="14">
        <f>C18</f>
        <v>11200</v>
      </c>
      <c r="D17" s="14">
        <f>D18</f>
        <v>0</v>
      </c>
      <c r="E17" s="53">
        <f>C17+D17</f>
        <v>11200</v>
      </c>
      <c r="F17" s="53">
        <f>D17+E17</f>
        <v>11200</v>
      </c>
      <c r="G17" s="66">
        <f aca="true" t="shared" si="0" ref="G17:G82">F17</f>
        <v>11200</v>
      </c>
      <c r="H17" s="60" t="e">
        <f>E17+#REF!</f>
        <v>#REF!</v>
      </c>
      <c r="I17" s="6"/>
      <c r="J17" s="77"/>
      <c r="K17" s="65">
        <f>K18</f>
        <v>3000</v>
      </c>
      <c r="L17" s="66">
        <f>L18</f>
        <v>14200</v>
      </c>
    </row>
    <row r="18" spans="1:12" ht="15.75">
      <c r="A18" s="8" t="s">
        <v>22</v>
      </c>
      <c r="B18" s="15" t="s">
        <v>23</v>
      </c>
      <c r="C18" s="10">
        <f>C19+C20+C21</f>
        <v>11200</v>
      </c>
      <c r="D18" s="10">
        <f>D19+D20+D21</f>
        <v>0</v>
      </c>
      <c r="E18" s="53">
        <f>C18+D18</f>
        <v>11200</v>
      </c>
      <c r="F18" s="53">
        <f>F19+F20+F21+F22</f>
        <v>11200</v>
      </c>
      <c r="G18" s="66">
        <f t="shared" si="0"/>
        <v>11200</v>
      </c>
      <c r="H18" s="60" t="e">
        <f>E18+#REF!</f>
        <v>#REF!</v>
      </c>
      <c r="I18" s="6"/>
      <c r="J18" s="77"/>
      <c r="K18" s="64">
        <f>K19+K20+K21+K22</f>
        <v>3000</v>
      </c>
      <c r="L18" s="66">
        <f aca="true" t="shared" si="1" ref="L18:L83">G18+K18</f>
        <v>14200</v>
      </c>
    </row>
    <row r="19" spans="1:12" ht="94.5">
      <c r="A19" s="12" t="s">
        <v>24</v>
      </c>
      <c r="B19" s="16" t="s">
        <v>25</v>
      </c>
      <c r="C19" s="14">
        <v>11100</v>
      </c>
      <c r="D19" s="17">
        <v>0</v>
      </c>
      <c r="E19" s="53">
        <f>C19+D19</f>
        <v>11100</v>
      </c>
      <c r="F19" s="53">
        <f>D19+E19-1367.5</f>
        <v>9732.5</v>
      </c>
      <c r="G19" s="66">
        <f t="shared" si="0"/>
        <v>9732.5</v>
      </c>
      <c r="H19" s="60" t="e">
        <f>E19+#REF!</f>
        <v>#REF!</v>
      </c>
      <c r="I19" s="6"/>
      <c r="J19" s="77"/>
      <c r="K19" s="65">
        <v>2177.5</v>
      </c>
      <c r="L19" s="66">
        <f t="shared" si="1"/>
        <v>11910</v>
      </c>
    </row>
    <row r="20" spans="1:12" ht="146.25" customHeight="1" hidden="1">
      <c r="A20" s="12" t="s">
        <v>26</v>
      </c>
      <c r="B20" s="16" t="s">
        <v>27</v>
      </c>
      <c r="C20" s="14">
        <v>20</v>
      </c>
      <c r="D20" s="17">
        <v>0</v>
      </c>
      <c r="E20" s="53">
        <f>C20+D20</f>
        <v>20</v>
      </c>
      <c r="F20" s="53">
        <f>D20+E20</f>
        <v>20</v>
      </c>
      <c r="G20" s="66">
        <f t="shared" si="0"/>
        <v>20</v>
      </c>
      <c r="H20" s="60" t="e">
        <f>E20+#REF!</f>
        <v>#REF!</v>
      </c>
      <c r="I20" s="6"/>
      <c r="J20" s="77"/>
      <c r="K20" s="65">
        <v>0</v>
      </c>
      <c r="L20" s="66">
        <f t="shared" si="1"/>
        <v>20</v>
      </c>
    </row>
    <row r="21" spans="1:12" ht="63">
      <c r="A21" s="12" t="s">
        <v>28</v>
      </c>
      <c r="B21" s="16" t="s">
        <v>29</v>
      </c>
      <c r="C21" s="14">
        <v>80</v>
      </c>
      <c r="D21" s="17">
        <v>0</v>
      </c>
      <c r="E21" s="53">
        <f>C21+D21</f>
        <v>80</v>
      </c>
      <c r="F21" s="53">
        <f>D21+E21+220</f>
        <v>300</v>
      </c>
      <c r="G21" s="66">
        <f t="shared" si="0"/>
        <v>300</v>
      </c>
      <c r="H21" s="60" t="e">
        <f>E21+#REF!</f>
        <v>#REF!</v>
      </c>
      <c r="I21" s="6"/>
      <c r="J21" s="77"/>
      <c r="K21" s="65">
        <v>70</v>
      </c>
      <c r="L21" s="66">
        <f t="shared" si="1"/>
        <v>370</v>
      </c>
    </row>
    <row r="22" spans="1:12" ht="141.75">
      <c r="A22" s="12" t="s">
        <v>30</v>
      </c>
      <c r="B22" s="16" t="s">
        <v>31</v>
      </c>
      <c r="C22" s="14"/>
      <c r="D22" s="17"/>
      <c r="E22" s="53"/>
      <c r="F22" s="53">
        <v>1147.5</v>
      </c>
      <c r="G22" s="66">
        <f t="shared" si="0"/>
        <v>1147.5</v>
      </c>
      <c r="H22" s="60" t="e">
        <f>#REF!</f>
        <v>#REF!</v>
      </c>
      <c r="I22" s="6"/>
      <c r="J22" s="77"/>
      <c r="K22" s="65">
        <v>752.5</v>
      </c>
      <c r="L22" s="66">
        <f t="shared" si="1"/>
        <v>1900</v>
      </c>
    </row>
    <row r="23" spans="1:12" ht="49.5" customHeight="1" hidden="1">
      <c r="A23" s="18" t="s">
        <v>32</v>
      </c>
      <c r="B23" s="19" t="s">
        <v>33</v>
      </c>
      <c r="C23" s="10">
        <f>C25+C26+C24+C27</f>
        <v>2294.6</v>
      </c>
      <c r="D23" s="10">
        <f>D25+D26+D24+D27</f>
        <v>0</v>
      </c>
      <c r="E23" s="53">
        <f aca="true" t="shared" si="2" ref="E23:E47">C23+D23</f>
        <v>2294.6</v>
      </c>
      <c r="F23" s="53">
        <f aca="true" t="shared" si="3" ref="F23:F47">D23+E23</f>
        <v>2294.6</v>
      </c>
      <c r="G23" s="66">
        <f t="shared" si="0"/>
        <v>2294.6</v>
      </c>
      <c r="H23" s="60" t="e">
        <f>E23+#REF!</f>
        <v>#REF!</v>
      </c>
      <c r="I23" s="6"/>
      <c r="J23" s="77"/>
      <c r="K23" s="74"/>
      <c r="L23" s="66">
        <f t="shared" si="1"/>
        <v>2294.6</v>
      </c>
    </row>
    <row r="24" spans="1:12" ht="94.5" hidden="1">
      <c r="A24" s="16" t="s">
        <v>34</v>
      </c>
      <c r="B24" s="16" t="s">
        <v>35</v>
      </c>
      <c r="C24" s="14">
        <v>1053.6</v>
      </c>
      <c r="D24" s="17">
        <v>0</v>
      </c>
      <c r="E24" s="54">
        <f t="shared" si="2"/>
        <v>1053.6</v>
      </c>
      <c r="F24" s="54">
        <f t="shared" si="3"/>
        <v>1053.6</v>
      </c>
      <c r="G24" s="66">
        <f t="shared" si="0"/>
        <v>1053.6</v>
      </c>
      <c r="H24" s="60" t="e">
        <f>E24+#REF!</f>
        <v>#REF!</v>
      </c>
      <c r="I24" s="6"/>
      <c r="J24" s="77"/>
      <c r="K24" s="74"/>
      <c r="L24" s="66">
        <f t="shared" si="1"/>
        <v>1053.6</v>
      </c>
    </row>
    <row r="25" spans="1:12" ht="126" hidden="1">
      <c r="A25" s="16" t="s">
        <v>36</v>
      </c>
      <c r="B25" s="20" t="s">
        <v>37</v>
      </c>
      <c r="C25" s="14">
        <v>6</v>
      </c>
      <c r="D25" s="17">
        <v>0</v>
      </c>
      <c r="E25" s="54">
        <f t="shared" si="2"/>
        <v>6</v>
      </c>
      <c r="F25" s="54">
        <f t="shared" si="3"/>
        <v>6</v>
      </c>
      <c r="G25" s="66">
        <f t="shared" si="0"/>
        <v>6</v>
      </c>
      <c r="H25" s="60" t="e">
        <f>E25+#REF!</f>
        <v>#REF!</v>
      </c>
      <c r="I25" s="6"/>
      <c r="J25" s="77"/>
      <c r="K25" s="74"/>
      <c r="L25" s="66">
        <f t="shared" si="1"/>
        <v>6</v>
      </c>
    </row>
    <row r="26" spans="1:12" ht="94.5" hidden="1">
      <c r="A26" s="16" t="s">
        <v>38</v>
      </c>
      <c r="B26" s="16" t="s">
        <v>39</v>
      </c>
      <c r="C26" s="14">
        <v>1386</v>
      </c>
      <c r="D26" s="17">
        <v>0</v>
      </c>
      <c r="E26" s="54">
        <f t="shared" si="2"/>
        <v>1386</v>
      </c>
      <c r="F26" s="54">
        <f t="shared" si="3"/>
        <v>1386</v>
      </c>
      <c r="G26" s="66">
        <f t="shared" si="0"/>
        <v>1386</v>
      </c>
      <c r="H26" s="60" t="e">
        <f>E26+#REF!</f>
        <v>#REF!</v>
      </c>
      <c r="I26" s="6"/>
      <c r="J26" s="77"/>
      <c r="K26" s="74"/>
      <c r="L26" s="66">
        <f t="shared" si="1"/>
        <v>1386</v>
      </c>
    </row>
    <row r="27" spans="1:12" ht="94.5" hidden="1">
      <c r="A27" s="12" t="s">
        <v>40</v>
      </c>
      <c r="B27" s="16" t="s">
        <v>41</v>
      </c>
      <c r="C27" s="14">
        <v>-151</v>
      </c>
      <c r="D27" s="17">
        <v>0</v>
      </c>
      <c r="E27" s="54">
        <f t="shared" si="2"/>
        <v>-151</v>
      </c>
      <c r="F27" s="54">
        <f t="shared" si="3"/>
        <v>-151</v>
      </c>
      <c r="G27" s="66">
        <f t="shared" si="0"/>
        <v>-151</v>
      </c>
      <c r="H27" s="60" t="e">
        <f>E27+#REF!</f>
        <v>#REF!</v>
      </c>
      <c r="I27" s="6"/>
      <c r="J27" s="77"/>
      <c r="K27" s="74"/>
      <c r="L27" s="66">
        <f t="shared" si="1"/>
        <v>-151</v>
      </c>
    </row>
    <row r="28" spans="1:12" ht="23.25" customHeight="1" hidden="1">
      <c r="A28" s="21" t="s">
        <v>42</v>
      </c>
      <c r="B28" s="22" t="s">
        <v>43</v>
      </c>
      <c r="C28" s="10">
        <f>C29</f>
        <v>65</v>
      </c>
      <c r="D28" s="11">
        <f>D29</f>
        <v>0</v>
      </c>
      <c r="E28" s="53">
        <f t="shared" si="2"/>
        <v>65</v>
      </c>
      <c r="F28" s="53">
        <f t="shared" si="3"/>
        <v>65</v>
      </c>
      <c r="G28" s="66">
        <f>G29</f>
        <v>87.8</v>
      </c>
      <c r="H28" s="60" t="e">
        <f>E28+#REF!</f>
        <v>#REF!</v>
      </c>
      <c r="I28" s="6"/>
      <c r="J28" s="77"/>
      <c r="K28" s="74">
        <v>0</v>
      </c>
      <c r="L28" s="66">
        <f t="shared" si="1"/>
        <v>87.8</v>
      </c>
    </row>
    <row r="29" spans="1:12" ht="20.25" customHeight="1" hidden="1">
      <c r="A29" s="23" t="s">
        <v>44</v>
      </c>
      <c r="B29" s="24" t="s">
        <v>45</v>
      </c>
      <c r="C29" s="14">
        <f>C30</f>
        <v>65</v>
      </c>
      <c r="D29" s="17">
        <f>D30</f>
        <v>0</v>
      </c>
      <c r="E29" s="53">
        <f t="shared" si="2"/>
        <v>65</v>
      </c>
      <c r="F29" s="53">
        <f t="shared" si="3"/>
        <v>65</v>
      </c>
      <c r="G29" s="66">
        <f>G30</f>
        <v>87.8</v>
      </c>
      <c r="H29" s="60" t="e">
        <f>E29+#REF!</f>
        <v>#REF!</v>
      </c>
      <c r="I29" s="6"/>
      <c r="J29" s="77"/>
      <c r="K29" s="74">
        <v>0</v>
      </c>
      <c r="L29" s="66">
        <f t="shared" si="1"/>
        <v>87.8</v>
      </c>
    </row>
    <row r="30" spans="1:12" ht="21" customHeight="1" hidden="1">
      <c r="A30" s="23" t="s">
        <v>46</v>
      </c>
      <c r="B30" s="24" t="s">
        <v>45</v>
      </c>
      <c r="C30" s="14">
        <v>65</v>
      </c>
      <c r="D30" s="17">
        <v>0</v>
      </c>
      <c r="E30" s="53">
        <f t="shared" si="2"/>
        <v>65</v>
      </c>
      <c r="F30" s="53">
        <f t="shared" si="3"/>
        <v>65</v>
      </c>
      <c r="G30" s="66">
        <f>F30+22.8</f>
        <v>87.8</v>
      </c>
      <c r="H30" s="60" t="e">
        <f>E30+#REF!</f>
        <v>#REF!</v>
      </c>
      <c r="I30" s="6"/>
      <c r="J30" s="77"/>
      <c r="K30" s="74">
        <v>0</v>
      </c>
      <c r="L30" s="66">
        <f t="shared" si="1"/>
        <v>87.8</v>
      </c>
    </row>
    <row r="31" spans="1:12" ht="15.75">
      <c r="A31" s="8" t="s">
        <v>47</v>
      </c>
      <c r="B31" s="8" t="s">
        <v>48</v>
      </c>
      <c r="C31" s="10">
        <f>C32+C36+C34</f>
        <v>36550</v>
      </c>
      <c r="D31" s="11">
        <f>D32+D36+D34</f>
        <v>0</v>
      </c>
      <c r="E31" s="53">
        <f t="shared" si="2"/>
        <v>36550</v>
      </c>
      <c r="F31" s="53">
        <f t="shared" si="3"/>
        <v>36550</v>
      </c>
      <c r="G31" s="66">
        <f t="shared" si="0"/>
        <v>36550</v>
      </c>
      <c r="H31" s="60" t="e">
        <f>E31+#REF!</f>
        <v>#REF!</v>
      </c>
      <c r="I31" s="6"/>
      <c r="J31" s="77"/>
      <c r="K31" s="64">
        <f>K32+K34+K36</f>
        <v>-2207.2</v>
      </c>
      <c r="L31" s="66">
        <f t="shared" si="1"/>
        <v>34342.8</v>
      </c>
    </row>
    <row r="32" spans="1:12" ht="15.75">
      <c r="A32" s="12" t="s">
        <v>49</v>
      </c>
      <c r="B32" s="12" t="s">
        <v>50</v>
      </c>
      <c r="C32" s="14">
        <f>C33</f>
        <v>2750</v>
      </c>
      <c r="D32" s="14">
        <f>D33</f>
        <v>0</v>
      </c>
      <c r="E32" s="53">
        <f t="shared" si="2"/>
        <v>2750</v>
      </c>
      <c r="F32" s="53">
        <f t="shared" si="3"/>
        <v>2750</v>
      </c>
      <c r="G32" s="66">
        <f t="shared" si="0"/>
        <v>2750</v>
      </c>
      <c r="H32" s="60" t="e">
        <f>E32+#REF!</f>
        <v>#REF!</v>
      </c>
      <c r="I32" s="6"/>
      <c r="J32" s="77"/>
      <c r="K32" s="65">
        <f>K33</f>
        <v>650</v>
      </c>
      <c r="L32" s="66">
        <f t="shared" si="1"/>
        <v>3400</v>
      </c>
    </row>
    <row r="33" spans="1:12" ht="63">
      <c r="A33" s="12" t="s">
        <v>51</v>
      </c>
      <c r="B33" s="24" t="s">
        <v>52</v>
      </c>
      <c r="C33" s="14">
        <v>2750</v>
      </c>
      <c r="D33" s="17">
        <v>0</v>
      </c>
      <c r="E33" s="53">
        <f t="shared" si="2"/>
        <v>2750</v>
      </c>
      <c r="F33" s="53">
        <f t="shared" si="3"/>
        <v>2750</v>
      </c>
      <c r="G33" s="66">
        <f t="shared" si="0"/>
        <v>2750</v>
      </c>
      <c r="H33" s="60" t="e">
        <f>E33+#REF!</f>
        <v>#REF!</v>
      </c>
      <c r="I33" s="6"/>
      <c r="J33" s="77"/>
      <c r="K33" s="65">
        <v>650</v>
      </c>
      <c r="L33" s="66">
        <f t="shared" si="1"/>
        <v>3400</v>
      </c>
    </row>
    <row r="34" spans="1:12" ht="19.5" customHeight="1" hidden="1">
      <c r="A34" s="25" t="s">
        <v>53</v>
      </c>
      <c r="B34" s="26" t="s">
        <v>54</v>
      </c>
      <c r="C34" s="14">
        <f>C35</f>
        <v>6400</v>
      </c>
      <c r="D34" s="17">
        <f>D35</f>
        <v>0</v>
      </c>
      <c r="E34" s="53">
        <f t="shared" si="2"/>
        <v>6400</v>
      </c>
      <c r="F34" s="53">
        <f t="shared" si="3"/>
        <v>6400</v>
      </c>
      <c r="G34" s="66">
        <f t="shared" si="0"/>
        <v>6400</v>
      </c>
      <c r="H34" s="60" t="e">
        <f>E34+#REF!</f>
        <v>#REF!</v>
      </c>
      <c r="I34" s="6"/>
      <c r="J34" s="77"/>
      <c r="K34" s="74">
        <v>0</v>
      </c>
      <c r="L34" s="66">
        <f t="shared" si="1"/>
        <v>6400</v>
      </c>
    </row>
    <row r="35" spans="1:12" ht="22.5" customHeight="1" hidden="1">
      <c r="A35" s="12" t="s">
        <v>55</v>
      </c>
      <c r="B35" s="27" t="s">
        <v>56</v>
      </c>
      <c r="C35" s="14">
        <v>6400</v>
      </c>
      <c r="D35" s="17">
        <v>0</v>
      </c>
      <c r="E35" s="53">
        <f t="shared" si="2"/>
        <v>6400</v>
      </c>
      <c r="F35" s="53">
        <f t="shared" si="3"/>
        <v>6400</v>
      </c>
      <c r="G35" s="66">
        <f t="shared" si="0"/>
        <v>6400</v>
      </c>
      <c r="H35" s="60" t="e">
        <f>E35+#REF!</f>
        <v>#REF!</v>
      </c>
      <c r="I35" s="6"/>
      <c r="J35" s="77"/>
      <c r="K35" s="74">
        <v>0</v>
      </c>
      <c r="L35" s="66">
        <f t="shared" si="1"/>
        <v>6400</v>
      </c>
    </row>
    <row r="36" spans="1:12" ht="15.75">
      <c r="A36" s="12" t="s">
        <v>57</v>
      </c>
      <c r="B36" s="12" t="s">
        <v>58</v>
      </c>
      <c r="C36" s="14">
        <f>C37+C39</f>
        <v>27400</v>
      </c>
      <c r="D36" s="14">
        <f>D37+D39</f>
        <v>0</v>
      </c>
      <c r="E36" s="53">
        <f t="shared" si="2"/>
        <v>27400</v>
      </c>
      <c r="F36" s="53">
        <f t="shared" si="3"/>
        <v>27400</v>
      </c>
      <c r="G36" s="66">
        <f>G37+G39</f>
        <v>27377.2</v>
      </c>
      <c r="H36" s="60" t="e">
        <f>E36+#REF!</f>
        <v>#REF!</v>
      </c>
      <c r="I36" s="6"/>
      <c r="J36" s="77"/>
      <c r="K36" s="80">
        <f>K37+K39</f>
        <v>-2857.2</v>
      </c>
      <c r="L36" s="66">
        <f t="shared" si="1"/>
        <v>24520</v>
      </c>
    </row>
    <row r="37" spans="1:12" ht="23.25" customHeight="1">
      <c r="A37" s="12" t="s">
        <v>59</v>
      </c>
      <c r="B37" s="16" t="s">
        <v>60</v>
      </c>
      <c r="C37" s="14">
        <f>C38</f>
        <v>15500</v>
      </c>
      <c r="D37" s="17">
        <f>D38</f>
        <v>0</v>
      </c>
      <c r="E37" s="53">
        <f t="shared" si="2"/>
        <v>15500</v>
      </c>
      <c r="F37" s="53">
        <f t="shared" si="3"/>
        <v>15500</v>
      </c>
      <c r="G37" s="66">
        <f>G38</f>
        <v>15477.2</v>
      </c>
      <c r="H37" s="60" t="e">
        <f>E37+#REF!</f>
        <v>#REF!</v>
      </c>
      <c r="I37" s="6"/>
      <c r="J37" s="77"/>
      <c r="K37" s="80">
        <f>K38</f>
        <v>642.8</v>
      </c>
      <c r="L37" s="66">
        <f t="shared" si="1"/>
        <v>16120</v>
      </c>
    </row>
    <row r="38" spans="1:12" ht="47.25" customHeight="1">
      <c r="A38" s="12" t="s">
        <v>61</v>
      </c>
      <c r="B38" s="16" t="s">
        <v>62</v>
      </c>
      <c r="C38" s="14">
        <v>15500</v>
      </c>
      <c r="D38" s="17">
        <v>0</v>
      </c>
      <c r="E38" s="53">
        <f t="shared" si="2"/>
        <v>15500</v>
      </c>
      <c r="F38" s="53">
        <f t="shared" si="3"/>
        <v>15500</v>
      </c>
      <c r="G38" s="66">
        <f>F38-22.8</f>
        <v>15477.2</v>
      </c>
      <c r="H38" s="60" t="e">
        <f>E38+#REF!</f>
        <v>#REF!</v>
      </c>
      <c r="I38" s="6"/>
      <c r="J38" s="77"/>
      <c r="K38" s="80">
        <v>642.8</v>
      </c>
      <c r="L38" s="66">
        <f t="shared" si="1"/>
        <v>16120</v>
      </c>
    </row>
    <row r="39" spans="1:12" ht="24" customHeight="1">
      <c r="A39" s="12" t="s">
        <v>63</v>
      </c>
      <c r="B39" s="16" t="s">
        <v>64</v>
      </c>
      <c r="C39" s="14">
        <f>C40</f>
        <v>11900</v>
      </c>
      <c r="D39" s="17">
        <f>D40</f>
        <v>0</v>
      </c>
      <c r="E39" s="53">
        <f t="shared" si="2"/>
        <v>11900</v>
      </c>
      <c r="F39" s="53">
        <f t="shared" si="3"/>
        <v>11900</v>
      </c>
      <c r="G39" s="66">
        <f t="shared" si="0"/>
        <v>11900</v>
      </c>
      <c r="H39" s="60" t="e">
        <f>E39+#REF!</f>
        <v>#REF!</v>
      </c>
      <c r="I39" s="6"/>
      <c r="J39" s="77"/>
      <c r="K39" s="65">
        <f>K40</f>
        <v>-3500</v>
      </c>
      <c r="L39" s="66">
        <f t="shared" si="1"/>
        <v>8400</v>
      </c>
    </row>
    <row r="40" spans="1:12" ht="46.5" customHeight="1">
      <c r="A40" s="24" t="s">
        <v>65</v>
      </c>
      <c r="B40" s="16" t="s">
        <v>66</v>
      </c>
      <c r="C40" s="14">
        <f>9000+2900</f>
        <v>11900</v>
      </c>
      <c r="D40" s="17">
        <v>0</v>
      </c>
      <c r="E40" s="53">
        <f t="shared" si="2"/>
        <v>11900</v>
      </c>
      <c r="F40" s="53">
        <f t="shared" si="3"/>
        <v>11900</v>
      </c>
      <c r="G40" s="66">
        <f t="shared" si="0"/>
        <v>11900</v>
      </c>
      <c r="H40" s="60" t="e">
        <f>E40+#REF!</f>
        <v>#REF!</v>
      </c>
      <c r="I40" s="6"/>
      <c r="J40" s="77"/>
      <c r="K40" s="65">
        <v>-3500</v>
      </c>
      <c r="L40" s="66">
        <f t="shared" si="1"/>
        <v>8400</v>
      </c>
    </row>
    <row r="41" spans="1:12" ht="47.25">
      <c r="A41" s="8" t="s">
        <v>67</v>
      </c>
      <c r="B41" s="22" t="s">
        <v>68</v>
      </c>
      <c r="C41" s="10">
        <f>C42+C49</f>
        <v>14866.7</v>
      </c>
      <c r="D41" s="11">
        <f>D42+D49</f>
        <v>0</v>
      </c>
      <c r="E41" s="53">
        <f t="shared" si="2"/>
        <v>14866.7</v>
      </c>
      <c r="F41" s="53">
        <f t="shared" si="3"/>
        <v>14866.7</v>
      </c>
      <c r="G41" s="66">
        <f t="shared" si="0"/>
        <v>14866.7</v>
      </c>
      <c r="H41" s="60" t="e">
        <f>E41+#REF!</f>
        <v>#REF!</v>
      </c>
      <c r="I41" s="6"/>
      <c r="J41" s="77"/>
      <c r="K41" s="64">
        <f>K42+K49</f>
        <v>-6780.400000000001</v>
      </c>
      <c r="L41" s="66">
        <f>L42+L49</f>
        <v>6943.299999999999</v>
      </c>
    </row>
    <row r="42" spans="1:12" ht="110.25">
      <c r="A42" s="8" t="s">
        <v>69</v>
      </c>
      <c r="B42" s="16" t="s">
        <v>70</v>
      </c>
      <c r="C42" s="14">
        <f>C44+C48+C45</f>
        <v>13566.7</v>
      </c>
      <c r="D42" s="17">
        <f>D44+D48</f>
        <v>0</v>
      </c>
      <c r="E42" s="53">
        <f t="shared" si="2"/>
        <v>13566.7</v>
      </c>
      <c r="F42" s="53">
        <f t="shared" si="3"/>
        <v>13566.7</v>
      </c>
      <c r="G42" s="66">
        <f t="shared" si="0"/>
        <v>13566.7</v>
      </c>
      <c r="H42" s="60" t="e">
        <f>E42+#REF!</f>
        <v>#REF!</v>
      </c>
      <c r="I42" s="6"/>
      <c r="J42" s="77"/>
      <c r="K42" s="65">
        <f>K43+K45+K47</f>
        <v>-7230.400000000001</v>
      </c>
      <c r="L42" s="66">
        <f>L43+L45+L47</f>
        <v>5193.299999999999</v>
      </c>
    </row>
    <row r="43" spans="1:12" ht="94.5">
      <c r="A43" s="12" t="s">
        <v>71</v>
      </c>
      <c r="B43" s="16" t="s">
        <v>72</v>
      </c>
      <c r="C43" s="14">
        <f>C44</f>
        <v>2900</v>
      </c>
      <c r="D43" s="17">
        <f>D44</f>
        <v>0</v>
      </c>
      <c r="E43" s="53">
        <f t="shared" si="2"/>
        <v>2900</v>
      </c>
      <c r="F43" s="53">
        <f t="shared" si="3"/>
        <v>2900</v>
      </c>
      <c r="G43" s="66">
        <f t="shared" si="0"/>
        <v>2900</v>
      </c>
      <c r="H43" s="60" t="e">
        <f>E43+#REF!</f>
        <v>#REF!</v>
      </c>
      <c r="I43" s="6"/>
      <c r="J43" s="77"/>
      <c r="K43" s="65">
        <f>K44</f>
        <v>550</v>
      </c>
      <c r="L43" s="66">
        <f t="shared" si="1"/>
        <v>3450</v>
      </c>
    </row>
    <row r="44" spans="1:12" ht="110.25">
      <c r="A44" s="24" t="s">
        <v>73</v>
      </c>
      <c r="B44" s="16" t="s">
        <v>74</v>
      </c>
      <c r="C44" s="14">
        <f>2200+700</f>
        <v>2900</v>
      </c>
      <c r="D44" s="17">
        <v>0</v>
      </c>
      <c r="E44" s="53">
        <f t="shared" si="2"/>
        <v>2900</v>
      </c>
      <c r="F44" s="53">
        <f t="shared" si="3"/>
        <v>2900</v>
      </c>
      <c r="G44" s="66">
        <f t="shared" si="0"/>
        <v>2900</v>
      </c>
      <c r="H44" s="60" t="e">
        <f>E44+#REF!</f>
        <v>#REF!</v>
      </c>
      <c r="I44" s="6"/>
      <c r="J44" s="77"/>
      <c r="K44" s="65">
        <v>550</v>
      </c>
      <c r="L44" s="66">
        <f t="shared" si="1"/>
        <v>3450</v>
      </c>
    </row>
    <row r="45" spans="1:12" ht="110.25">
      <c r="A45" s="12" t="s">
        <v>75</v>
      </c>
      <c r="B45" s="28" t="s">
        <v>76</v>
      </c>
      <c r="C45" s="14">
        <f>C46</f>
        <v>3091.6</v>
      </c>
      <c r="D45" s="14">
        <f>D46</f>
        <v>0</v>
      </c>
      <c r="E45" s="53">
        <f t="shared" si="2"/>
        <v>3091.6</v>
      </c>
      <c r="F45" s="53">
        <f t="shared" si="3"/>
        <v>3091.6</v>
      </c>
      <c r="G45" s="66">
        <f t="shared" si="0"/>
        <v>3091.6</v>
      </c>
      <c r="H45" s="60" t="e">
        <f>E45+#REF!</f>
        <v>#REF!</v>
      </c>
      <c r="I45" s="6"/>
      <c r="J45" s="77"/>
      <c r="K45" s="74">
        <f>K46</f>
        <v>-2723.3</v>
      </c>
      <c r="L45" s="66">
        <f t="shared" si="1"/>
        <v>368.2999999999997</v>
      </c>
    </row>
    <row r="46" spans="1:12" ht="116.25" customHeight="1">
      <c r="A46" s="12" t="s">
        <v>77</v>
      </c>
      <c r="B46" s="28" t="s">
        <v>78</v>
      </c>
      <c r="C46" s="14">
        <f>260+340+2491.6</f>
        <v>3091.6</v>
      </c>
      <c r="D46" s="17">
        <v>0</v>
      </c>
      <c r="E46" s="53">
        <f t="shared" si="2"/>
        <v>3091.6</v>
      </c>
      <c r="F46" s="53">
        <f t="shared" si="3"/>
        <v>3091.6</v>
      </c>
      <c r="G46" s="66">
        <f t="shared" si="0"/>
        <v>3091.6</v>
      </c>
      <c r="H46" s="60" t="e">
        <f>E46+#REF!</f>
        <v>#REF!</v>
      </c>
      <c r="I46" s="6"/>
      <c r="J46" s="77"/>
      <c r="K46" s="74">
        <v>-2723.3</v>
      </c>
      <c r="L46" s="83">
        <f t="shared" si="1"/>
        <v>368.2999999999997</v>
      </c>
    </row>
    <row r="47" spans="1:12" ht="110.25">
      <c r="A47" s="12" t="s">
        <v>79</v>
      </c>
      <c r="B47" s="16" t="s">
        <v>80</v>
      </c>
      <c r="C47" s="14">
        <f>C48</f>
        <v>7575.1</v>
      </c>
      <c r="D47" s="14">
        <f>D48</f>
        <v>0</v>
      </c>
      <c r="E47" s="53">
        <f t="shared" si="2"/>
        <v>7575.1</v>
      </c>
      <c r="F47" s="53">
        <f t="shared" si="3"/>
        <v>7575.1</v>
      </c>
      <c r="G47" s="66">
        <f>F47</f>
        <v>7575.1</v>
      </c>
      <c r="H47" s="60" t="e">
        <f>E47+#REF!</f>
        <v>#REF!</v>
      </c>
      <c r="I47" s="6"/>
      <c r="J47" s="77"/>
      <c r="K47" s="74">
        <f>K48</f>
        <v>-5057.1</v>
      </c>
      <c r="L47" s="66">
        <f>L48</f>
        <v>1375</v>
      </c>
    </row>
    <row r="48" spans="1:12" ht="104.25" customHeight="1">
      <c r="A48" s="12" t="s">
        <v>81</v>
      </c>
      <c r="B48" s="16" t="s">
        <v>82</v>
      </c>
      <c r="C48" s="14">
        <f>775.1+6800</f>
        <v>7575.1</v>
      </c>
      <c r="D48" s="17">
        <v>0</v>
      </c>
      <c r="E48" s="53">
        <f aca="true" t="shared" si="4" ref="E48:E56">C48+D48</f>
        <v>7575.1</v>
      </c>
      <c r="F48" s="53">
        <f>D48+E48-1143</f>
        <v>6432.1</v>
      </c>
      <c r="G48" s="66">
        <f>F48</f>
        <v>6432.1</v>
      </c>
      <c r="H48" s="60" t="e">
        <f>E48+#REF!</f>
        <v>#REF!</v>
      </c>
      <c r="I48" s="6"/>
      <c r="J48" s="77"/>
      <c r="K48" s="74">
        <v>-5057.1</v>
      </c>
      <c r="L48" s="83">
        <f t="shared" si="1"/>
        <v>1375</v>
      </c>
    </row>
    <row r="49" spans="1:12" ht="101.25" customHeight="1">
      <c r="A49" s="12" t="s">
        <v>83</v>
      </c>
      <c r="B49" s="16" t="s">
        <v>84</v>
      </c>
      <c r="C49" s="14">
        <f>C51</f>
        <v>1300</v>
      </c>
      <c r="D49" s="14">
        <f>D51</f>
        <v>0</v>
      </c>
      <c r="E49" s="53">
        <f t="shared" si="4"/>
        <v>1300</v>
      </c>
      <c r="F49" s="53">
        <f aca="true" t="shared" si="5" ref="F49:F55">D49+E49</f>
        <v>1300</v>
      </c>
      <c r="G49" s="66">
        <f t="shared" si="0"/>
        <v>1300</v>
      </c>
      <c r="H49" s="60" t="e">
        <f>E49+#REF!</f>
        <v>#REF!</v>
      </c>
      <c r="I49" s="6"/>
      <c r="J49" s="77"/>
      <c r="K49" s="65">
        <f>K50</f>
        <v>450</v>
      </c>
      <c r="L49" s="66">
        <f t="shared" si="1"/>
        <v>1750</v>
      </c>
    </row>
    <row r="50" spans="1:12" ht="110.25">
      <c r="A50" s="12" t="s">
        <v>85</v>
      </c>
      <c r="B50" s="16" t="s">
        <v>86</v>
      </c>
      <c r="C50" s="14">
        <f>C51</f>
        <v>1300</v>
      </c>
      <c r="D50" s="14">
        <f>D51</f>
        <v>0</v>
      </c>
      <c r="E50" s="53">
        <f t="shared" si="4"/>
        <v>1300</v>
      </c>
      <c r="F50" s="53">
        <f t="shared" si="5"/>
        <v>1300</v>
      </c>
      <c r="G50" s="66">
        <f t="shared" si="0"/>
        <v>1300</v>
      </c>
      <c r="H50" s="60" t="e">
        <f>E50+#REF!</f>
        <v>#REF!</v>
      </c>
      <c r="I50" s="6"/>
      <c r="J50" s="77"/>
      <c r="K50" s="65">
        <f>K51</f>
        <v>450</v>
      </c>
      <c r="L50" s="66">
        <f t="shared" si="1"/>
        <v>1750</v>
      </c>
    </row>
    <row r="51" spans="1:12" ht="115.5" customHeight="1">
      <c r="A51" s="12" t="s">
        <v>87</v>
      </c>
      <c r="B51" s="24" t="s">
        <v>88</v>
      </c>
      <c r="C51" s="29">
        <f>1000+300</f>
        <v>1300</v>
      </c>
      <c r="D51" s="14">
        <v>0</v>
      </c>
      <c r="E51" s="53">
        <f t="shared" si="4"/>
        <v>1300</v>
      </c>
      <c r="F51" s="53">
        <f t="shared" si="5"/>
        <v>1300</v>
      </c>
      <c r="G51" s="66">
        <f t="shared" si="0"/>
        <v>1300</v>
      </c>
      <c r="H51" s="60" t="e">
        <f>E51+#REF!</f>
        <v>#REF!</v>
      </c>
      <c r="I51" s="6"/>
      <c r="J51" s="77"/>
      <c r="K51" s="65">
        <v>450</v>
      </c>
      <c r="L51" s="66">
        <f t="shared" si="1"/>
        <v>1750</v>
      </c>
    </row>
    <row r="52" spans="1:12" ht="47.25">
      <c r="A52" s="8" t="s">
        <v>89</v>
      </c>
      <c r="B52" s="30" t="s">
        <v>90</v>
      </c>
      <c r="C52" s="10">
        <f aca="true" t="shared" si="6" ref="C52:D54">C53</f>
        <v>240</v>
      </c>
      <c r="D52" s="11">
        <f t="shared" si="6"/>
        <v>0</v>
      </c>
      <c r="E52" s="53">
        <f t="shared" si="4"/>
        <v>240</v>
      </c>
      <c r="F52" s="53">
        <f t="shared" si="5"/>
        <v>240</v>
      </c>
      <c r="G52" s="66">
        <f t="shared" si="0"/>
        <v>240</v>
      </c>
      <c r="H52" s="60" t="e">
        <f>E52+#REF!</f>
        <v>#REF!</v>
      </c>
      <c r="I52" s="6"/>
      <c r="J52" s="77"/>
      <c r="K52" s="64">
        <f>K53</f>
        <v>40</v>
      </c>
      <c r="L52" s="66">
        <f t="shared" si="1"/>
        <v>280</v>
      </c>
    </row>
    <row r="53" spans="1:12" ht="30" customHeight="1">
      <c r="A53" s="12" t="s">
        <v>91</v>
      </c>
      <c r="B53" s="24" t="s">
        <v>92</v>
      </c>
      <c r="C53" s="14">
        <f t="shared" si="6"/>
        <v>240</v>
      </c>
      <c r="D53" s="17">
        <f t="shared" si="6"/>
        <v>0</v>
      </c>
      <c r="E53" s="53">
        <f t="shared" si="4"/>
        <v>240</v>
      </c>
      <c r="F53" s="53">
        <f t="shared" si="5"/>
        <v>240</v>
      </c>
      <c r="G53" s="66">
        <f t="shared" si="0"/>
        <v>240</v>
      </c>
      <c r="H53" s="60" t="e">
        <f>E53+#REF!</f>
        <v>#REF!</v>
      </c>
      <c r="I53" s="6"/>
      <c r="J53" s="77"/>
      <c r="K53" s="65">
        <f>K54</f>
        <v>40</v>
      </c>
      <c r="L53" s="66">
        <f t="shared" si="1"/>
        <v>280</v>
      </c>
    </row>
    <row r="54" spans="1:12" ht="33" customHeight="1">
      <c r="A54" s="12" t="s">
        <v>93</v>
      </c>
      <c r="B54" s="24" t="s">
        <v>94</v>
      </c>
      <c r="C54" s="14">
        <f t="shared" si="6"/>
        <v>240</v>
      </c>
      <c r="D54" s="17">
        <f t="shared" si="6"/>
        <v>0</v>
      </c>
      <c r="E54" s="53">
        <f t="shared" si="4"/>
        <v>240</v>
      </c>
      <c r="F54" s="53">
        <f t="shared" si="5"/>
        <v>240</v>
      </c>
      <c r="G54" s="66">
        <f t="shared" si="0"/>
        <v>240</v>
      </c>
      <c r="H54" s="60" t="e">
        <f>E54+#REF!</f>
        <v>#REF!</v>
      </c>
      <c r="I54" s="6"/>
      <c r="J54" s="77"/>
      <c r="K54" s="65">
        <f>K55</f>
        <v>40</v>
      </c>
      <c r="L54" s="66">
        <f t="shared" si="1"/>
        <v>280</v>
      </c>
    </row>
    <row r="55" spans="1:12" ht="33" customHeight="1">
      <c r="A55" s="12" t="s">
        <v>95</v>
      </c>
      <c r="B55" s="24" t="s">
        <v>96</v>
      </c>
      <c r="C55" s="14">
        <v>240</v>
      </c>
      <c r="D55" s="17">
        <v>0</v>
      </c>
      <c r="E55" s="53">
        <f t="shared" si="4"/>
        <v>240</v>
      </c>
      <c r="F55" s="53">
        <f t="shared" si="5"/>
        <v>240</v>
      </c>
      <c r="G55" s="66">
        <f t="shared" si="0"/>
        <v>240</v>
      </c>
      <c r="H55" s="60" t="e">
        <f>E55+#REF!</f>
        <v>#REF!</v>
      </c>
      <c r="I55" s="6"/>
      <c r="J55" s="77"/>
      <c r="K55" s="84">
        <v>40</v>
      </c>
      <c r="L55" s="66">
        <f t="shared" si="1"/>
        <v>280</v>
      </c>
    </row>
    <row r="56" spans="1:12" ht="31.5">
      <c r="A56" s="8" t="s">
        <v>97</v>
      </c>
      <c r="B56" s="22" t="s">
        <v>98</v>
      </c>
      <c r="C56" s="10">
        <f>C60</f>
        <v>600</v>
      </c>
      <c r="D56" s="10">
        <f>D60</f>
        <v>0</v>
      </c>
      <c r="E56" s="53">
        <f t="shared" si="4"/>
        <v>600</v>
      </c>
      <c r="F56" s="53">
        <f>F57+F60</f>
        <v>1743</v>
      </c>
      <c r="G56" s="66">
        <f t="shared" si="0"/>
        <v>1743</v>
      </c>
      <c r="H56" s="60" t="e">
        <f>E56+#REF!</f>
        <v>#REF!</v>
      </c>
      <c r="I56" s="6"/>
      <c r="J56" s="77"/>
      <c r="K56" s="64">
        <f>K57+K60</f>
        <v>497.7</v>
      </c>
      <c r="L56" s="66">
        <f t="shared" si="1"/>
        <v>2240.7</v>
      </c>
    </row>
    <row r="57" spans="1:12" ht="133.5" customHeight="1" hidden="1">
      <c r="A57" s="8" t="s">
        <v>99</v>
      </c>
      <c r="B57" s="22" t="s">
        <v>100</v>
      </c>
      <c r="C57" s="10"/>
      <c r="D57" s="10"/>
      <c r="E57" s="53"/>
      <c r="F57" s="53">
        <f>F58</f>
        <v>1143</v>
      </c>
      <c r="G57" s="66">
        <f t="shared" si="0"/>
        <v>1143</v>
      </c>
      <c r="H57" s="60"/>
      <c r="I57" s="6"/>
      <c r="J57" s="77"/>
      <c r="K57" s="74">
        <v>0</v>
      </c>
      <c r="L57" s="66">
        <f t="shared" si="1"/>
        <v>1143</v>
      </c>
    </row>
    <row r="58" spans="1:12" ht="126" hidden="1">
      <c r="A58" s="12" t="s">
        <v>101</v>
      </c>
      <c r="B58" s="16" t="s">
        <v>102</v>
      </c>
      <c r="C58" s="10"/>
      <c r="D58" s="10"/>
      <c r="E58" s="53"/>
      <c r="F58" s="53">
        <f>F59</f>
        <v>1143</v>
      </c>
      <c r="G58" s="66">
        <f t="shared" si="0"/>
        <v>1143</v>
      </c>
      <c r="H58" s="60"/>
      <c r="I58" s="6"/>
      <c r="J58" s="77"/>
      <c r="K58" s="74">
        <v>0</v>
      </c>
      <c r="L58" s="66">
        <f t="shared" si="1"/>
        <v>1143</v>
      </c>
    </row>
    <row r="59" spans="1:12" ht="79.5" customHeight="1" hidden="1">
      <c r="A59" s="12" t="s">
        <v>103</v>
      </c>
      <c r="B59" s="16" t="s">
        <v>104</v>
      </c>
      <c r="C59" s="10"/>
      <c r="D59" s="10"/>
      <c r="E59" s="53"/>
      <c r="F59" s="53">
        <v>1143</v>
      </c>
      <c r="G59" s="66">
        <f t="shared" si="0"/>
        <v>1143</v>
      </c>
      <c r="H59" s="60"/>
      <c r="I59" s="6"/>
      <c r="J59" s="77"/>
      <c r="K59" s="74">
        <v>0</v>
      </c>
      <c r="L59" s="66">
        <f t="shared" si="1"/>
        <v>1143</v>
      </c>
    </row>
    <row r="60" spans="1:12" ht="78.75">
      <c r="A60" s="12" t="s">
        <v>105</v>
      </c>
      <c r="B60" s="16" t="s">
        <v>106</v>
      </c>
      <c r="C60" s="14">
        <f>C61</f>
        <v>600</v>
      </c>
      <c r="D60" s="17">
        <f>D61</f>
        <v>0</v>
      </c>
      <c r="E60" s="53">
        <f aca="true" t="shared" si="7" ref="E60:F64">C60+D60</f>
        <v>600</v>
      </c>
      <c r="F60" s="53">
        <f t="shared" si="7"/>
        <v>600</v>
      </c>
      <c r="G60" s="66">
        <f t="shared" si="0"/>
        <v>600</v>
      </c>
      <c r="H60" s="60" t="e">
        <f>E60+#REF!</f>
        <v>#REF!</v>
      </c>
      <c r="I60" s="6"/>
      <c r="J60" s="77"/>
      <c r="K60" s="65">
        <f>K61</f>
        <v>497.7</v>
      </c>
      <c r="L60" s="66">
        <f t="shared" si="1"/>
        <v>1097.7</v>
      </c>
    </row>
    <row r="61" spans="1:12" ht="67.5" customHeight="1">
      <c r="A61" s="12" t="s">
        <v>107</v>
      </c>
      <c r="B61" s="16" t="s">
        <v>108</v>
      </c>
      <c r="C61" s="14">
        <f>400+200</f>
        <v>600</v>
      </c>
      <c r="D61" s="17">
        <v>0</v>
      </c>
      <c r="E61" s="53">
        <f t="shared" si="7"/>
        <v>600</v>
      </c>
      <c r="F61" s="53">
        <f t="shared" si="7"/>
        <v>600</v>
      </c>
      <c r="G61" s="66">
        <f t="shared" si="0"/>
        <v>600</v>
      </c>
      <c r="H61" s="60" t="e">
        <f>E61+#REF!</f>
        <v>#REF!</v>
      </c>
      <c r="I61" s="6"/>
      <c r="J61" s="77"/>
      <c r="K61" s="65">
        <v>497.7</v>
      </c>
      <c r="L61" s="66">
        <f t="shared" si="1"/>
        <v>1097.7</v>
      </c>
    </row>
    <row r="62" spans="1:12" ht="15.75">
      <c r="A62" s="31" t="s">
        <v>109</v>
      </c>
      <c r="B62" s="22" t="s">
        <v>110</v>
      </c>
      <c r="C62" s="10">
        <f>C63</f>
        <v>100</v>
      </c>
      <c r="D62" s="10">
        <f>D63</f>
        <v>0</v>
      </c>
      <c r="E62" s="53">
        <f t="shared" si="7"/>
        <v>100</v>
      </c>
      <c r="F62" s="53">
        <f t="shared" si="7"/>
        <v>100</v>
      </c>
      <c r="G62" s="66">
        <f>G63+G65</f>
        <v>100</v>
      </c>
      <c r="H62" s="60" t="e">
        <f>E62+#REF!</f>
        <v>#REF!</v>
      </c>
      <c r="I62" s="6"/>
      <c r="J62" s="77"/>
      <c r="K62" s="64">
        <f>K63+K65</f>
        <v>120.4</v>
      </c>
      <c r="L62" s="66">
        <f t="shared" si="1"/>
        <v>220.4</v>
      </c>
    </row>
    <row r="63" spans="1:12" ht="47.25" customHeight="1">
      <c r="A63" s="32" t="s">
        <v>111</v>
      </c>
      <c r="B63" s="33" t="s">
        <v>112</v>
      </c>
      <c r="C63" s="14">
        <f>C64</f>
        <v>100</v>
      </c>
      <c r="D63" s="17">
        <f>D64</f>
        <v>0</v>
      </c>
      <c r="E63" s="53">
        <f t="shared" si="7"/>
        <v>100</v>
      </c>
      <c r="F63" s="53">
        <f t="shared" si="7"/>
        <v>100</v>
      </c>
      <c r="G63" s="66">
        <f>G64</f>
        <v>88.3</v>
      </c>
      <c r="H63" s="60" t="e">
        <f>E63+#REF!</f>
        <v>#REF!</v>
      </c>
      <c r="I63" s="6"/>
      <c r="J63" s="77"/>
      <c r="K63" s="74">
        <f>K64</f>
        <v>-54.5</v>
      </c>
      <c r="L63" s="66">
        <f t="shared" si="1"/>
        <v>33.8</v>
      </c>
    </row>
    <row r="64" spans="1:12" ht="65.25" customHeight="1">
      <c r="A64" s="32" t="s">
        <v>113</v>
      </c>
      <c r="B64" s="28" t="s">
        <v>114</v>
      </c>
      <c r="C64" s="14">
        <v>100</v>
      </c>
      <c r="D64" s="17">
        <v>0</v>
      </c>
      <c r="E64" s="53">
        <f t="shared" si="7"/>
        <v>100</v>
      </c>
      <c r="F64" s="53">
        <f t="shared" si="7"/>
        <v>100</v>
      </c>
      <c r="G64" s="66">
        <f>F64-11.7</f>
        <v>88.3</v>
      </c>
      <c r="H64" s="60" t="e">
        <f>E64+#REF!</f>
        <v>#REF!</v>
      </c>
      <c r="I64" s="6"/>
      <c r="J64" s="77"/>
      <c r="K64" s="74">
        <v>-54.5</v>
      </c>
      <c r="L64" s="66">
        <f t="shared" si="1"/>
        <v>33.8</v>
      </c>
    </row>
    <row r="65" spans="1:12" ht="173.25">
      <c r="A65" s="34" t="s">
        <v>115</v>
      </c>
      <c r="B65" s="35" t="s">
        <v>116</v>
      </c>
      <c r="C65" s="10"/>
      <c r="D65" s="11"/>
      <c r="E65" s="53"/>
      <c r="F65" s="53"/>
      <c r="G65" s="66">
        <f>G66</f>
        <v>11.7</v>
      </c>
      <c r="H65" s="60"/>
      <c r="I65" s="6"/>
      <c r="J65" s="77"/>
      <c r="K65" s="64">
        <f>K66</f>
        <v>174.9</v>
      </c>
      <c r="L65" s="66">
        <f t="shared" si="1"/>
        <v>186.6</v>
      </c>
    </row>
    <row r="66" spans="1:12" ht="78.75">
      <c r="A66" s="32" t="s">
        <v>117</v>
      </c>
      <c r="B66" s="28" t="s">
        <v>118</v>
      </c>
      <c r="C66" s="14"/>
      <c r="D66" s="17"/>
      <c r="E66" s="53"/>
      <c r="F66" s="53"/>
      <c r="G66" s="75">
        <f>G67</f>
        <v>11.7</v>
      </c>
      <c r="H66" s="60"/>
      <c r="I66" s="6"/>
      <c r="J66" s="77"/>
      <c r="K66" s="65">
        <f>K67</f>
        <v>174.9</v>
      </c>
      <c r="L66" s="66">
        <f t="shared" si="1"/>
        <v>186.6</v>
      </c>
    </row>
    <row r="67" spans="1:12" ht="94.5">
      <c r="A67" s="32" t="s">
        <v>119</v>
      </c>
      <c r="B67" s="28" t="s">
        <v>120</v>
      </c>
      <c r="C67" s="14"/>
      <c r="D67" s="17"/>
      <c r="E67" s="53"/>
      <c r="F67" s="53"/>
      <c r="G67" s="75">
        <v>11.7</v>
      </c>
      <c r="H67" s="60"/>
      <c r="I67" s="6"/>
      <c r="J67" s="77"/>
      <c r="K67" s="65">
        <f>167.5+7.4</f>
        <v>174.9</v>
      </c>
      <c r="L67" s="66">
        <f t="shared" si="1"/>
        <v>186.6</v>
      </c>
    </row>
    <row r="68" spans="1:14" ht="15.75">
      <c r="A68" s="8" t="s">
        <v>121</v>
      </c>
      <c r="B68" s="22" t="s">
        <v>122</v>
      </c>
      <c r="C68" s="10">
        <f>C69+C97+C100</f>
        <v>172367.1</v>
      </c>
      <c r="D68" s="36">
        <f>D69+D106+D100+D112</f>
        <v>4547.649030000003</v>
      </c>
      <c r="E68" s="55">
        <f aca="true" t="shared" si="8" ref="E68:E82">C68+D68</f>
        <v>176914.74903</v>
      </c>
      <c r="F68" s="55">
        <f>F69+F106+F112</f>
        <v>240718.33409999998</v>
      </c>
      <c r="G68" s="66">
        <f>G69+G106+G109+G112</f>
        <v>241115.30857999998</v>
      </c>
      <c r="H68" s="61" t="e">
        <f>E68+#REF!</f>
        <v>#REF!</v>
      </c>
      <c r="I68" s="6"/>
      <c r="J68" s="77"/>
      <c r="K68" s="64">
        <f>K69+K109</f>
        <v>4243.8</v>
      </c>
      <c r="L68" s="66">
        <f>L69+L106+L109+L112</f>
        <v>245359.10857999997</v>
      </c>
      <c r="N68" s="37"/>
    </row>
    <row r="69" spans="1:14" ht="35.25" customHeight="1">
      <c r="A69" s="12" t="s">
        <v>123</v>
      </c>
      <c r="B69" s="16" t="s">
        <v>124</v>
      </c>
      <c r="C69" s="10">
        <f>C70+C75</f>
        <v>157179.6</v>
      </c>
      <c r="D69" s="10">
        <f>D70+D75</f>
        <v>316.8000000000029</v>
      </c>
      <c r="E69" s="53">
        <f t="shared" si="8"/>
        <v>157496.40000000002</v>
      </c>
      <c r="F69" s="53">
        <f>F70+F75+F97+F100</f>
        <v>241218.8</v>
      </c>
      <c r="G69" s="66">
        <f>G70+G75+G97+G100</f>
        <v>241287.947</v>
      </c>
      <c r="H69" s="61" t="e">
        <f>E69+#REF!</f>
        <v>#REF!</v>
      </c>
      <c r="I69" s="6"/>
      <c r="J69" s="77"/>
      <c r="K69" s="65">
        <f>K70+K83+K91+K100</f>
        <v>4165.8</v>
      </c>
      <c r="L69" s="87">
        <f>L70+L75+L97+L100</f>
        <v>245453.74699999997</v>
      </c>
      <c r="N69" s="38"/>
    </row>
    <row r="70" spans="1:12" ht="31.5">
      <c r="A70" s="8" t="s">
        <v>125</v>
      </c>
      <c r="B70" s="22" t="s">
        <v>126</v>
      </c>
      <c r="C70" s="10">
        <f>C73</f>
        <v>4916.8</v>
      </c>
      <c r="D70" s="11">
        <f>D73</f>
        <v>0</v>
      </c>
      <c r="E70" s="53">
        <f t="shared" si="8"/>
        <v>4916.8</v>
      </c>
      <c r="F70" s="53">
        <f>D70+E70</f>
        <v>4916.8</v>
      </c>
      <c r="G70" s="66">
        <f t="shared" si="0"/>
        <v>4916.8</v>
      </c>
      <c r="H70" s="61" t="e">
        <f>E70+#REF!</f>
        <v>#REF!</v>
      </c>
      <c r="I70" s="6"/>
      <c r="J70" s="77"/>
      <c r="K70" s="64">
        <f>K71</f>
        <v>719</v>
      </c>
      <c r="L70" s="64">
        <f>G70+K70</f>
        <v>5635.8</v>
      </c>
    </row>
    <row r="71" spans="1:12" ht="33" customHeight="1">
      <c r="A71" s="12" t="s">
        <v>211</v>
      </c>
      <c r="B71" s="16" t="s">
        <v>213</v>
      </c>
      <c r="C71" s="10"/>
      <c r="D71" s="11"/>
      <c r="E71" s="53"/>
      <c r="F71" s="53"/>
      <c r="G71" s="66"/>
      <c r="H71" s="61"/>
      <c r="I71" s="6"/>
      <c r="J71" s="77"/>
      <c r="K71" s="65">
        <f>K72</f>
        <v>719</v>
      </c>
      <c r="L71" s="64">
        <f>K71</f>
        <v>719</v>
      </c>
    </row>
    <row r="72" spans="1:12" ht="47.25">
      <c r="A72" s="12" t="s">
        <v>212</v>
      </c>
      <c r="B72" s="16" t="s">
        <v>214</v>
      </c>
      <c r="C72" s="10"/>
      <c r="D72" s="11"/>
      <c r="E72" s="53"/>
      <c r="F72" s="53"/>
      <c r="G72" s="66"/>
      <c r="H72" s="61"/>
      <c r="I72" s="6"/>
      <c r="J72" s="77"/>
      <c r="K72" s="65">
        <v>719</v>
      </c>
      <c r="L72" s="64">
        <f>K72</f>
        <v>719</v>
      </c>
    </row>
    <row r="73" spans="1:12" ht="63" hidden="1">
      <c r="A73" s="12" t="s">
        <v>127</v>
      </c>
      <c r="B73" s="16" t="s">
        <v>128</v>
      </c>
      <c r="C73" s="14">
        <f>C74</f>
        <v>4916.8</v>
      </c>
      <c r="D73" s="17">
        <f>D74</f>
        <v>0</v>
      </c>
      <c r="E73" s="53">
        <f t="shared" si="8"/>
        <v>4916.8</v>
      </c>
      <c r="F73" s="53">
        <f>D73+E73</f>
        <v>4916.8</v>
      </c>
      <c r="G73" s="66">
        <f t="shared" si="0"/>
        <v>4916.8</v>
      </c>
      <c r="H73" s="61" t="e">
        <f>E73+#REF!</f>
        <v>#REF!</v>
      </c>
      <c r="I73" s="6"/>
      <c r="J73" s="77"/>
      <c r="K73" s="74"/>
      <c r="L73" s="66">
        <f t="shared" si="1"/>
        <v>4916.8</v>
      </c>
    </row>
    <row r="74" spans="1:12" ht="47.25" hidden="1">
      <c r="A74" s="12" t="s">
        <v>129</v>
      </c>
      <c r="B74" s="24" t="s">
        <v>130</v>
      </c>
      <c r="C74" s="14">
        <v>4916.8</v>
      </c>
      <c r="D74" s="17">
        <v>0</v>
      </c>
      <c r="E74" s="53">
        <f t="shared" si="8"/>
        <v>4916.8</v>
      </c>
      <c r="F74" s="53">
        <f>D74+E74</f>
        <v>4916.8</v>
      </c>
      <c r="G74" s="66">
        <f t="shared" si="0"/>
        <v>4916.8</v>
      </c>
      <c r="H74" s="61" t="e">
        <f>E74+#REF!</f>
        <v>#REF!</v>
      </c>
      <c r="I74" s="6"/>
      <c r="J74" s="77"/>
      <c r="K74" s="74"/>
      <c r="L74" s="66">
        <f t="shared" si="1"/>
        <v>4916.8</v>
      </c>
    </row>
    <row r="75" spans="1:14" ht="47.25">
      <c r="A75" s="8" t="s">
        <v>131</v>
      </c>
      <c r="B75" s="22" t="s">
        <v>132</v>
      </c>
      <c r="C75" s="10">
        <f>C76+C78+C80+C85+C87+C89+C91</f>
        <v>152262.80000000002</v>
      </c>
      <c r="D75" s="10">
        <f>D76+D78+D80+D85+D87+D89+D91</f>
        <v>316.8000000000029</v>
      </c>
      <c r="E75" s="53">
        <f t="shared" si="8"/>
        <v>152579.60000000003</v>
      </c>
      <c r="F75" s="70">
        <f>F76+F78+F85+F80+F87+F89+F91</f>
        <v>216980.40000000002</v>
      </c>
      <c r="G75" s="66">
        <f>G76+G78+G80+G85+G87+G89+G91</f>
        <v>216980.40000000002</v>
      </c>
      <c r="H75" s="61" t="e">
        <f>E75+#REF!</f>
        <v>#REF!</v>
      </c>
      <c r="I75" s="6"/>
      <c r="J75" s="77"/>
      <c r="K75" s="64">
        <f>K76+K78+K80+K83+K85+K87+K89</f>
        <v>123.6</v>
      </c>
      <c r="L75" s="64">
        <f>L76+L78+L80++L83+L85+L87+L89+L91</f>
        <v>217326.2</v>
      </c>
      <c r="N75" s="39"/>
    </row>
    <row r="76" spans="1:12" ht="47.25" hidden="1">
      <c r="A76" s="12" t="s">
        <v>133</v>
      </c>
      <c r="B76" s="20" t="s">
        <v>134</v>
      </c>
      <c r="C76" s="14">
        <f>C77</f>
        <v>33820</v>
      </c>
      <c r="D76" s="14">
        <f>D77</f>
        <v>0</v>
      </c>
      <c r="E76" s="53">
        <f t="shared" si="8"/>
        <v>33820</v>
      </c>
      <c r="F76" s="53">
        <f>F77</f>
        <v>33234.3</v>
      </c>
      <c r="G76" s="66">
        <f t="shared" si="0"/>
        <v>33234.3</v>
      </c>
      <c r="H76" s="61" t="e">
        <f>E76+#REF!</f>
        <v>#REF!</v>
      </c>
      <c r="I76" s="6"/>
      <c r="J76" s="77"/>
      <c r="K76" s="74"/>
      <c r="L76" s="64">
        <f t="shared" si="1"/>
        <v>33234.3</v>
      </c>
    </row>
    <row r="77" spans="1:12" ht="47.25" customHeight="1" hidden="1">
      <c r="A77" s="12" t="s">
        <v>135</v>
      </c>
      <c r="B77" s="20" t="s">
        <v>136</v>
      </c>
      <c r="C77" s="14">
        <v>33820</v>
      </c>
      <c r="D77" s="17">
        <v>0</v>
      </c>
      <c r="E77" s="53">
        <f t="shared" si="8"/>
        <v>33820</v>
      </c>
      <c r="F77" s="53">
        <f>D77+E77-585.7</f>
        <v>33234.3</v>
      </c>
      <c r="G77" s="66">
        <f t="shared" si="0"/>
        <v>33234.3</v>
      </c>
      <c r="H77" s="61" t="e">
        <f>E77+#REF!</f>
        <v>#REF!</v>
      </c>
      <c r="I77" s="6"/>
      <c r="J77" s="77"/>
      <c r="K77" s="74"/>
      <c r="L77" s="64">
        <f t="shared" si="1"/>
        <v>33234.3</v>
      </c>
    </row>
    <row r="78" spans="1:12" ht="157.5" hidden="1">
      <c r="A78" s="32" t="s">
        <v>137</v>
      </c>
      <c r="B78" s="28" t="s">
        <v>138</v>
      </c>
      <c r="C78" s="14">
        <f>C79</f>
        <v>38012.8</v>
      </c>
      <c r="D78" s="14">
        <f>D79</f>
        <v>0</v>
      </c>
      <c r="E78" s="53">
        <f t="shared" si="8"/>
        <v>38012.8</v>
      </c>
      <c r="F78" s="53">
        <f>F79</f>
        <v>100605.4</v>
      </c>
      <c r="G78" s="66">
        <f t="shared" si="0"/>
        <v>100605.4</v>
      </c>
      <c r="H78" s="61" t="e">
        <f>E78+#REF!</f>
        <v>#REF!</v>
      </c>
      <c r="I78" s="6"/>
      <c r="J78" s="77"/>
      <c r="K78" s="74"/>
      <c r="L78" s="64">
        <f t="shared" si="1"/>
        <v>100605.4</v>
      </c>
    </row>
    <row r="79" spans="1:12" ht="159.75" customHeight="1" hidden="1">
      <c r="A79" s="32" t="s">
        <v>139</v>
      </c>
      <c r="B79" s="16" t="s">
        <v>140</v>
      </c>
      <c r="C79" s="14">
        <v>38012.8</v>
      </c>
      <c r="D79" s="17">
        <v>0</v>
      </c>
      <c r="E79" s="53">
        <f t="shared" si="8"/>
        <v>38012.8</v>
      </c>
      <c r="F79" s="53">
        <f>D79+E79+62592.6</f>
        <v>100605.4</v>
      </c>
      <c r="G79" s="66">
        <f t="shared" si="0"/>
        <v>100605.4</v>
      </c>
      <c r="H79" s="61" t="e">
        <f>E79+#REF!</f>
        <v>#REF!</v>
      </c>
      <c r="I79" s="6"/>
      <c r="J79" s="77"/>
      <c r="K79" s="74"/>
      <c r="L79" s="64">
        <f t="shared" si="1"/>
        <v>100605.4</v>
      </c>
    </row>
    <row r="80" spans="1:12" ht="125.25" customHeight="1" hidden="1">
      <c r="A80" s="32" t="s">
        <v>141</v>
      </c>
      <c r="B80" s="28" t="s">
        <v>142</v>
      </c>
      <c r="C80" s="14">
        <f>C81+C82</f>
        <v>21264.8</v>
      </c>
      <c r="D80" s="14">
        <f>D81+D82</f>
        <v>0</v>
      </c>
      <c r="E80" s="53">
        <f t="shared" si="8"/>
        <v>21264.8</v>
      </c>
      <c r="F80" s="53">
        <f>F81+F82</f>
        <v>22222.899999999998</v>
      </c>
      <c r="G80" s="66">
        <f t="shared" si="0"/>
        <v>22222.899999999998</v>
      </c>
      <c r="H80" s="61" t="e">
        <f>E80+#REF!</f>
        <v>#REF!</v>
      </c>
      <c r="I80" s="6"/>
      <c r="J80" s="77"/>
      <c r="K80" s="74"/>
      <c r="L80" s="64">
        <f t="shared" si="1"/>
        <v>22222.899999999998</v>
      </c>
    </row>
    <row r="81" spans="1:12" ht="123.75" customHeight="1" hidden="1">
      <c r="A81" s="32" t="s">
        <v>143</v>
      </c>
      <c r="B81" s="16" t="s">
        <v>144</v>
      </c>
      <c r="C81" s="14">
        <v>20683</v>
      </c>
      <c r="D81" s="17">
        <v>0</v>
      </c>
      <c r="E81" s="53">
        <f t="shared" si="8"/>
        <v>20683</v>
      </c>
      <c r="F81" s="53">
        <f>D81+E81+958.1</f>
        <v>21641.1</v>
      </c>
      <c r="G81" s="66">
        <f t="shared" si="0"/>
        <v>21641.1</v>
      </c>
      <c r="H81" s="61" t="e">
        <f>E81+#REF!</f>
        <v>#REF!</v>
      </c>
      <c r="I81" s="6"/>
      <c r="J81" s="77"/>
      <c r="K81" s="74"/>
      <c r="L81" s="64">
        <f t="shared" si="1"/>
        <v>21641.1</v>
      </c>
    </row>
    <row r="82" spans="1:12" ht="119.25" customHeight="1" hidden="1">
      <c r="A82" s="32" t="s">
        <v>143</v>
      </c>
      <c r="B82" s="16" t="s">
        <v>144</v>
      </c>
      <c r="C82" s="14">
        <v>581.8</v>
      </c>
      <c r="D82" s="17">
        <v>0</v>
      </c>
      <c r="E82" s="53">
        <f t="shared" si="8"/>
        <v>581.8</v>
      </c>
      <c r="F82" s="53">
        <f>D82+E82</f>
        <v>581.8</v>
      </c>
      <c r="G82" s="66">
        <f t="shared" si="0"/>
        <v>581.8</v>
      </c>
      <c r="H82" s="61" t="e">
        <f>E82+#REF!</f>
        <v>#REF!</v>
      </c>
      <c r="I82" s="6"/>
      <c r="J82" s="77"/>
      <c r="K82" s="74"/>
      <c r="L82" s="64">
        <f t="shared" si="1"/>
        <v>581.8</v>
      </c>
    </row>
    <row r="83" spans="1:12" ht="39" customHeight="1">
      <c r="A83" s="32" t="s">
        <v>207</v>
      </c>
      <c r="B83" s="16" t="s">
        <v>210</v>
      </c>
      <c r="C83" s="14"/>
      <c r="D83" s="17"/>
      <c r="E83" s="53"/>
      <c r="F83" s="53"/>
      <c r="G83" s="66"/>
      <c r="H83" s="61"/>
      <c r="I83" s="6"/>
      <c r="J83" s="77"/>
      <c r="K83" s="65">
        <f>K84</f>
        <v>123.6</v>
      </c>
      <c r="L83" s="64">
        <f t="shared" si="1"/>
        <v>123.6</v>
      </c>
    </row>
    <row r="84" spans="1:12" ht="38.25" customHeight="1">
      <c r="A84" s="32" t="s">
        <v>208</v>
      </c>
      <c r="B84" s="16" t="s">
        <v>209</v>
      </c>
      <c r="C84" s="14"/>
      <c r="D84" s="17"/>
      <c r="E84" s="53"/>
      <c r="F84" s="53"/>
      <c r="G84" s="66"/>
      <c r="H84" s="61"/>
      <c r="I84" s="6"/>
      <c r="J84" s="77"/>
      <c r="K84" s="65">
        <v>123.6</v>
      </c>
      <c r="L84" s="64">
        <f>G84+K84</f>
        <v>123.6</v>
      </c>
    </row>
    <row r="85" spans="1:12" ht="41.25" customHeight="1" hidden="1">
      <c r="A85" s="32" t="s">
        <v>145</v>
      </c>
      <c r="B85" s="28" t="s">
        <v>146</v>
      </c>
      <c r="C85" s="14">
        <f>C86</f>
        <v>5488.6</v>
      </c>
      <c r="D85" s="14">
        <f>D86</f>
        <v>316.8</v>
      </c>
      <c r="E85" s="53">
        <f aca="true" t="shared" si="9" ref="E85:E100">C85+D85</f>
        <v>5805.400000000001</v>
      </c>
      <c r="F85" s="53">
        <f>F86</f>
        <v>7241.200000000001</v>
      </c>
      <c r="G85" s="66">
        <f aca="true" t="shared" si="10" ref="G85:G114">F85</f>
        <v>7241.200000000001</v>
      </c>
      <c r="H85" s="61" t="e">
        <f>E85+#REF!</f>
        <v>#REF!</v>
      </c>
      <c r="I85" s="6"/>
      <c r="J85" s="77"/>
      <c r="K85" s="65"/>
      <c r="L85" s="64">
        <f aca="true" t="shared" si="11" ref="L85:L114">G85+K85</f>
        <v>7241.200000000001</v>
      </c>
    </row>
    <row r="86" spans="1:12" ht="54.75" customHeight="1" hidden="1">
      <c r="A86" s="32" t="s">
        <v>147</v>
      </c>
      <c r="B86" s="28" t="s">
        <v>148</v>
      </c>
      <c r="C86" s="14">
        <v>5488.6</v>
      </c>
      <c r="D86" s="17">
        <v>316.8</v>
      </c>
      <c r="E86" s="53">
        <f t="shared" si="9"/>
        <v>5805.400000000001</v>
      </c>
      <c r="F86" s="53">
        <f>E86+1435.8</f>
        <v>7241.200000000001</v>
      </c>
      <c r="G86" s="66">
        <f t="shared" si="10"/>
        <v>7241.200000000001</v>
      </c>
      <c r="H86" s="61" t="e">
        <f>E86+#REF!</f>
        <v>#REF!</v>
      </c>
      <c r="I86" s="6"/>
      <c r="J86" s="77"/>
      <c r="K86" s="65"/>
      <c r="L86" s="64">
        <f t="shared" si="11"/>
        <v>7241.200000000001</v>
      </c>
    </row>
    <row r="87" spans="1:12" ht="72" customHeight="1" hidden="1">
      <c r="A87" s="23" t="s">
        <v>149</v>
      </c>
      <c r="B87" s="40" t="s">
        <v>150</v>
      </c>
      <c r="C87" s="14">
        <f>C88</f>
        <v>8958.5</v>
      </c>
      <c r="D87" s="14">
        <f>D88</f>
        <v>0</v>
      </c>
      <c r="E87" s="53">
        <f t="shared" si="9"/>
        <v>8958.5</v>
      </c>
      <c r="F87" s="53">
        <f>D87+E87</f>
        <v>8958.5</v>
      </c>
      <c r="G87" s="66">
        <f t="shared" si="10"/>
        <v>8958.5</v>
      </c>
      <c r="H87" s="61" t="e">
        <f>E87+#REF!</f>
        <v>#REF!</v>
      </c>
      <c r="I87" s="6"/>
      <c r="J87" s="77"/>
      <c r="K87" s="65"/>
      <c r="L87" s="64">
        <f t="shared" si="11"/>
        <v>8958.5</v>
      </c>
    </row>
    <row r="88" spans="1:12" ht="89.25" customHeight="1" hidden="1">
      <c r="A88" s="23" t="s">
        <v>151</v>
      </c>
      <c r="B88" s="41" t="s">
        <v>152</v>
      </c>
      <c r="C88" s="14">
        <v>8958.5</v>
      </c>
      <c r="D88" s="17">
        <v>0</v>
      </c>
      <c r="E88" s="53">
        <f t="shared" si="9"/>
        <v>8958.5</v>
      </c>
      <c r="F88" s="53">
        <f>D88+E88</f>
        <v>8958.5</v>
      </c>
      <c r="G88" s="66">
        <f t="shared" si="10"/>
        <v>8958.5</v>
      </c>
      <c r="H88" s="61" t="e">
        <f>E88+#REF!</f>
        <v>#REF!</v>
      </c>
      <c r="I88" s="6"/>
      <c r="J88" s="77"/>
      <c r="K88" s="65"/>
      <c r="L88" s="64">
        <f t="shared" si="11"/>
        <v>8958.5</v>
      </c>
    </row>
    <row r="89" spans="1:12" ht="114" customHeight="1" hidden="1">
      <c r="A89" s="42" t="s">
        <v>153</v>
      </c>
      <c r="B89" s="16" t="s">
        <v>154</v>
      </c>
      <c r="C89" s="14">
        <f>C90</f>
        <v>38750</v>
      </c>
      <c r="D89" s="14">
        <f>D90</f>
        <v>-38750</v>
      </c>
      <c r="E89" s="53">
        <f t="shared" si="9"/>
        <v>0</v>
      </c>
      <c r="F89" s="53">
        <f>F90</f>
        <v>0</v>
      </c>
      <c r="G89" s="66">
        <f t="shared" si="10"/>
        <v>0</v>
      </c>
      <c r="H89" s="61" t="e">
        <f>E89+#REF!</f>
        <v>#REF!</v>
      </c>
      <c r="I89" s="6"/>
      <c r="J89" s="77"/>
      <c r="K89" s="65"/>
      <c r="L89" s="64">
        <f t="shared" si="11"/>
        <v>0</v>
      </c>
    </row>
    <row r="90" spans="1:12" ht="114" customHeight="1" hidden="1">
      <c r="A90" s="42" t="s">
        <v>155</v>
      </c>
      <c r="B90" s="16" t="s">
        <v>156</v>
      </c>
      <c r="C90" s="14">
        <v>38750</v>
      </c>
      <c r="D90" s="17">
        <v>-38750</v>
      </c>
      <c r="E90" s="53">
        <f t="shared" si="9"/>
        <v>0</v>
      </c>
      <c r="F90" s="53">
        <v>0</v>
      </c>
      <c r="G90" s="66">
        <f t="shared" si="10"/>
        <v>0</v>
      </c>
      <c r="H90" s="61" t="e">
        <f>E90+#REF!</f>
        <v>#REF!</v>
      </c>
      <c r="I90" s="6"/>
      <c r="J90" s="77"/>
      <c r="K90" s="65"/>
      <c r="L90" s="64">
        <f t="shared" si="11"/>
        <v>0</v>
      </c>
    </row>
    <row r="91" spans="1:12" ht="15.75">
      <c r="A91" s="8" t="s">
        <v>157</v>
      </c>
      <c r="B91" s="22" t="s">
        <v>158</v>
      </c>
      <c r="C91" s="10">
        <f>C92</f>
        <v>5968.1</v>
      </c>
      <c r="D91" s="11">
        <f>D92</f>
        <v>38750</v>
      </c>
      <c r="E91" s="53">
        <f t="shared" si="9"/>
        <v>44718.1</v>
      </c>
      <c r="F91" s="53">
        <f>F92</f>
        <v>44718.1</v>
      </c>
      <c r="G91" s="66">
        <f t="shared" si="10"/>
        <v>44718.1</v>
      </c>
      <c r="H91" s="61" t="e">
        <f>E91+#REF!</f>
        <v>#REF!</v>
      </c>
      <c r="I91" s="6"/>
      <c r="J91" s="77"/>
      <c r="K91" s="64">
        <f>K92</f>
        <v>222.2</v>
      </c>
      <c r="L91" s="64">
        <f>L92</f>
        <v>44940.3</v>
      </c>
    </row>
    <row r="92" spans="1:12" ht="31.5">
      <c r="A92" s="12" t="s">
        <v>159</v>
      </c>
      <c r="B92" s="43" t="s">
        <v>160</v>
      </c>
      <c r="C92" s="14">
        <f>C93+C94+C96</f>
        <v>5968.1</v>
      </c>
      <c r="D92" s="14">
        <f>D93+D94+D96+D95</f>
        <v>38750</v>
      </c>
      <c r="E92" s="53">
        <f t="shared" si="9"/>
        <v>44718.1</v>
      </c>
      <c r="F92" s="53">
        <f>F93+F94+F95+F96</f>
        <v>44718.1</v>
      </c>
      <c r="G92" s="66">
        <f t="shared" si="10"/>
        <v>44718.1</v>
      </c>
      <c r="H92" s="61" t="e">
        <f>E92+#REF!</f>
        <v>#REF!</v>
      </c>
      <c r="I92" s="6"/>
      <c r="J92" s="77"/>
      <c r="K92" s="65">
        <f>K93+K94+K95+K96</f>
        <v>222.2</v>
      </c>
      <c r="L92" s="64">
        <f>L93+L94+L95+L96</f>
        <v>44940.3</v>
      </c>
    </row>
    <row r="93" spans="1:12" ht="78.75" hidden="1">
      <c r="A93" s="12" t="s">
        <v>161</v>
      </c>
      <c r="B93" s="16" t="s">
        <v>162</v>
      </c>
      <c r="C93" s="14">
        <v>0.5</v>
      </c>
      <c r="D93" s="17">
        <v>0</v>
      </c>
      <c r="E93" s="53">
        <f t="shared" si="9"/>
        <v>0.5</v>
      </c>
      <c r="F93" s="53">
        <f>D93+E93</f>
        <v>0.5</v>
      </c>
      <c r="G93" s="66">
        <f t="shared" si="10"/>
        <v>0.5</v>
      </c>
      <c r="H93" s="61" t="e">
        <f>E93+#REF!</f>
        <v>#REF!</v>
      </c>
      <c r="I93" s="6"/>
      <c r="J93" s="77"/>
      <c r="K93" s="65"/>
      <c r="L93" s="64">
        <f t="shared" si="11"/>
        <v>0.5</v>
      </c>
    </row>
    <row r="94" spans="1:12" ht="99.75" customHeight="1">
      <c r="A94" s="12" t="s">
        <v>163</v>
      </c>
      <c r="B94" s="16" t="s">
        <v>164</v>
      </c>
      <c r="C94" s="14">
        <v>3132.6</v>
      </c>
      <c r="D94" s="17">
        <v>0</v>
      </c>
      <c r="E94" s="53">
        <f t="shared" si="9"/>
        <v>3132.6</v>
      </c>
      <c r="F94" s="53">
        <f>D94+E94</f>
        <v>3132.6</v>
      </c>
      <c r="G94" s="66">
        <f t="shared" si="10"/>
        <v>3132.6</v>
      </c>
      <c r="H94" s="61" t="e">
        <f>E94+#REF!</f>
        <v>#REF!</v>
      </c>
      <c r="I94" s="6"/>
      <c r="J94" s="77"/>
      <c r="K94" s="65">
        <v>222.2</v>
      </c>
      <c r="L94" s="64">
        <f t="shared" si="11"/>
        <v>3354.7999999999997</v>
      </c>
    </row>
    <row r="95" spans="1:12" ht="94.5" hidden="1">
      <c r="A95" s="12" t="s">
        <v>165</v>
      </c>
      <c r="B95" s="16" t="s">
        <v>166</v>
      </c>
      <c r="C95" s="14">
        <v>0</v>
      </c>
      <c r="D95" s="17">
        <v>38750</v>
      </c>
      <c r="E95" s="53">
        <f t="shared" si="9"/>
        <v>38750</v>
      </c>
      <c r="F95" s="53">
        <f>E95</f>
        <v>38750</v>
      </c>
      <c r="G95" s="66">
        <f t="shared" si="10"/>
        <v>38750</v>
      </c>
      <c r="H95" s="61" t="e">
        <f>E95+#REF!</f>
        <v>#REF!</v>
      </c>
      <c r="I95" s="6"/>
      <c r="J95" s="77"/>
      <c r="K95" s="74"/>
      <c r="L95" s="66">
        <f t="shared" si="11"/>
        <v>38750</v>
      </c>
    </row>
    <row r="96" spans="1:12" ht="47.25" hidden="1">
      <c r="A96" s="12" t="s">
        <v>167</v>
      </c>
      <c r="B96" s="16" t="s">
        <v>168</v>
      </c>
      <c r="C96" s="14">
        <v>2835</v>
      </c>
      <c r="D96" s="17">
        <v>0</v>
      </c>
      <c r="E96" s="53">
        <f t="shared" si="9"/>
        <v>2835</v>
      </c>
      <c r="F96" s="53">
        <f>D96+E96</f>
        <v>2835</v>
      </c>
      <c r="G96" s="66">
        <f t="shared" si="10"/>
        <v>2835</v>
      </c>
      <c r="H96" s="61" t="e">
        <f>E96+#REF!</f>
        <v>#REF!</v>
      </c>
      <c r="I96" s="6"/>
      <c r="J96" s="77"/>
      <c r="K96" s="74"/>
      <c r="L96" s="66">
        <f t="shared" si="11"/>
        <v>2835</v>
      </c>
    </row>
    <row r="97" spans="1:12" ht="31.5" hidden="1">
      <c r="A97" s="8" t="s">
        <v>169</v>
      </c>
      <c r="B97" s="22" t="s">
        <v>170</v>
      </c>
      <c r="C97" s="10">
        <f>C98</f>
        <v>709.3</v>
      </c>
      <c r="D97" s="11">
        <f>D98</f>
        <v>0</v>
      </c>
      <c r="E97" s="53">
        <f t="shared" si="9"/>
        <v>709.3</v>
      </c>
      <c r="F97" s="53">
        <f>D97+E97</f>
        <v>709.3</v>
      </c>
      <c r="G97" s="66">
        <f t="shared" si="10"/>
        <v>709.3</v>
      </c>
      <c r="H97" s="61" t="e">
        <f>E97+#REF!</f>
        <v>#REF!</v>
      </c>
      <c r="I97" s="6"/>
      <c r="J97" s="77"/>
      <c r="K97" s="74">
        <f>K98</f>
        <v>0</v>
      </c>
      <c r="L97" s="66">
        <f t="shared" si="11"/>
        <v>709.3</v>
      </c>
    </row>
    <row r="98" spans="1:12" ht="47.25" hidden="1">
      <c r="A98" s="12" t="s">
        <v>171</v>
      </c>
      <c r="B98" s="16" t="s">
        <v>172</v>
      </c>
      <c r="C98" s="14">
        <f>C99</f>
        <v>709.3</v>
      </c>
      <c r="D98" s="17">
        <f>D99</f>
        <v>0</v>
      </c>
      <c r="E98" s="53">
        <f t="shared" si="9"/>
        <v>709.3</v>
      </c>
      <c r="F98" s="53">
        <f>D98+E98</f>
        <v>709.3</v>
      </c>
      <c r="G98" s="66">
        <f t="shared" si="10"/>
        <v>709.3</v>
      </c>
      <c r="H98" s="61" t="e">
        <f>E98+#REF!</f>
        <v>#REF!</v>
      </c>
      <c r="I98" s="6"/>
      <c r="J98" s="77"/>
      <c r="K98" s="74">
        <f>K99</f>
        <v>0</v>
      </c>
      <c r="L98" s="66">
        <f t="shared" si="11"/>
        <v>709.3</v>
      </c>
    </row>
    <row r="99" spans="1:12" ht="72" customHeight="1" hidden="1">
      <c r="A99" s="12" t="s">
        <v>173</v>
      </c>
      <c r="B99" s="44" t="s">
        <v>174</v>
      </c>
      <c r="C99" s="14">
        <v>709.3</v>
      </c>
      <c r="D99" s="17">
        <v>0</v>
      </c>
      <c r="E99" s="53">
        <f t="shared" si="9"/>
        <v>709.3</v>
      </c>
      <c r="F99" s="53">
        <f>D99+E99</f>
        <v>709.3</v>
      </c>
      <c r="G99" s="66">
        <f t="shared" si="10"/>
        <v>709.3</v>
      </c>
      <c r="H99" s="61" t="e">
        <f>E99+#REF!</f>
        <v>#REF!</v>
      </c>
      <c r="I99" s="6"/>
      <c r="J99" s="77"/>
      <c r="K99" s="74">
        <v>0</v>
      </c>
      <c r="L99" s="66">
        <f t="shared" si="11"/>
        <v>709.3</v>
      </c>
    </row>
    <row r="100" spans="1:12" ht="22.5" customHeight="1">
      <c r="A100" s="22" t="s">
        <v>175</v>
      </c>
      <c r="B100" s="45" t="s">
        <v>176</v>
      </c>
      <c r="C100" s="10">
        <f>C103</f>
        <v>14478.2</v>
      </c>
      <c r="D100" s="11">
        <f>D103+D101</f>
        <v>3634.1</v>
      </c>
      <c r="E100" s="53">
        <f t="shared" si="9"/>
        <v>18112.3</v>
      </c>
      <c r="F100" s="53">
        <f>F101+F103</f>
        <v>18612.3</v>
      </c>
      <c r="G100" s="66">
        <f>G101+G103</f>
        <v>18681.447</v>
      </c>
      <c r="H100" s="61" t="e">
        <f>E100+#REF!</f>
        <v>#REF!</v>
      </c>
      <c r="I100" s="6"/>
      <c r="J100" s="77"/>
      <c r="K100" s="64">
        <f>K101+K102+K103+K104+K105</f>
        <v>3101</v>
      </c>
      <c r="L100" s="66">
        <f>L101+L103</f>
        <v>21782.447</v>
      </c>
    </row>
    <row r="101" spans="1:12" ht="78.75" hidden="1">
      <c r="A101" s="46" t="s">
        <v>177</v>
      </c>
      <c r="B101" s="47" t="s">
        <v>178</v>
      </c>
      <c r="C101" s="10">
        <f>C102</f>
        <v>0</v>
      </c>
      <c r="D101" s="10">
        <f>D102</f>
        <v>3634.1</v>
      </c>
      <c r="E101" s="56">
        <f>E102</f>
        <v>3634.1</v>
      </c>
      <c r="F101" s="56">
        <f>F102</f>
        <v>3634.1</v>
      </c>
      <c r="G101" s="66">
        <f t="shared" si="10"/>
        <v>3634.1</v>
      </c>
      <c r="H101" s="61" t="e">
        <f>E101+#REF!</f>
        <v>#REF!</v>
      </c>
      <c r="I101" s="6"/>
      <c r="J101" s="77"/>
      <c r="K101" s="74">
        <f>K102</f>
        <v>0</v>
      </c>
      <c r="L101" s="66">
        <f t="shared" si="11"/>
        <v>3634.1</v>
      </c>
    </row>
    <row r="102" spans="1:12" ht="94.5" hidden="1">
      <c r="A102" s="46" t="s">
        <v>179</v>
      </c>
      <c r="B102" s="47" t="s">
        <v>180</v>
      </c>
      <c r="C102" s="14">
        <v>0</v>
      </c>
      <c r="D102" s="17">
        <v>3634.1</v>
      </c>
      <c r="E102" s="54">
        <v>3634.1</v>
      </c>
      <c r="F102" s="54">
        <v>3634.1</v>
      </c>
      <c r="G102" s="66">
        <f t="shared" si="10"/>
        <v>3634.1</v>
      </c>
      <c r="H102" s="61" t="e">
        <f>E102+#REF!</f>
        <v>#REF!</v>
      </c>
      <c r="I102" s="6"/>
      <c r="J102" s="77"/>
      <c r="K102" s="74">
        <v>0</v>
      </c>
      <c r="L102" s="66">
        <f t="shared" si="11"/>
        <v>3634.1</v>
      </c>
    </row>
    <row r="103" spans="1:12" ht="34.5" customHeight="1" hidden="1">
      <c r="A103" s="12" t="s">
        <v>181</v>
      </c>
      <c r="B103" s="44" t="s">
        <v>182</v>
      </c>
      <c r="C103" s="14">
        <f>C104</f>
        <v>14478.2</v>
      </c>
      <c r="D103" s="17">
        <f>D104</f>
        <v>0</v>
      </c>
      <c r="E103" s="57">
        <f>C103+D103</f>
        <v>14478.2</v>
      </c>
      <c r="F103" s="57">
        <f>F104+F105</f>
        <v>14978.2</v>
      </c>
      <c r="G103" s="66">
        <f>G104+G105</f>
        <v>15047.347000000002</v>
      </c>
      <c r="H103" s="61" t="e">
        <f>E103+#REF!</f>
        <v>#REF!</v>
      </c>
      <c r="I103" s="6"/>
      <c r="J103" s="77"/>
      <c r="K103" s="74">
        <v>0</v>
      </c>
      <c r="L103" s="66">
        <f>L104+L105</f>
        <v>18148.347</v>
      </c>
    </row>
    <row r="104" spans="1:12" ht="36.75" customHeight="1">
      <c r="A104" s="12" t="s">
        <v>183</v>
      </c>
      <c r="B104" s="44" t="s">
        <v>184</v>
      </c>
      <c r="C104" s="14">
        <f>9090+4963.2+425</f>
        <v>14478.2</v>
      </c>
      <c r="D104" s="17">
        <v>0</v>
      </c>
      <c r="E104" s="57">
        <f>C104+D104</f>
        <v>14478.2</v>
      </c>
      <c r="F104" s="57">
        <f>E104</f>
        <v>14478.2</v>
      </c>
      <c r="G104" s="66">
        <f>F104+69.147</f>
        <v>14547.347000000002</v>
      </c>
      <c r="H104" s="61" t="e">
        <f>E104+#REF!</f>
        <v>#REF!</v>
      </c>
      <c r="I104" s="6"/>
      <c r="J104" s="77"/>
      <c r="K104" s="65">
        <f>301+2800</f>
        <v>3101</v>
      </c>
      <c r="L104" s="66">
        <f>G104+K104</f>
        <v>17648.347</v>
      </c>
    </row>
    <row r="105" spans="1:12" ht="47.25" hidden="1">
      <c r="A105" s="12" t="s">
        <v>185</v>
      </c>
      <c r="B105" s="44" t="s">
        <v>186</v>
      </c>
      <c r="C105" s="14">
        <v>0</v>
      </c>
      <c r="D105" s="17">
        <v>0</v>
      </c>
      <c r="E105" s="57">
        <v>0</v>
      </c>
      <c r="F105" s="57">
        <v>500</v>
      </c>
      <c r="G105" s="66">
        <v>500</v>
      </c>
      <c r="H105" s="61" t="e">
        <f>E105+#REF!</f>
        <v>#REF!</v>
      </c>
      <c r="I105" s="6"/>
      <c r="J105" s="77"/>
      <c r="K105" s="74">
        <v>0</v>
      </c>
      <c r="L105" s="66">
        <f t="shared" si="11"/>
        <v>500</v>
      </c>
    </row>
    <row r="106" spans="1:12" ht="32.25" customHeight="1" hidden="1">
      <c r="A106" s="48" t="s">
        <v>187</v>
      </c>
      <c r="B106" s="49" t="s">
        <v>188</v>
      </c>
      <c r="C106" s="10">
        <v>0</v>
      </c>
      <c r="D106" s="36">
        <f>D107</f>
        <v>1097.21493</v>
      </c>
      <c r="E106" s="55">
        <f aca="true" t="shared" si="12" ref="E106:E111">C106+D106</f>
        <v>1097.21493</v>
      </c>
      <c r="F106" s="55">
        <f>F107</f>
        <v>0</v>
      </c>
      <c r="G106" s="66">
        <f>G107</f>
        <v>327.82748</v>
      </c>
      <c r="H106" s="61" t="e">
        <f>E106+#REF!</f>
        <v>#REF!</v>
      </c>
      <c r="I106" s="6"/>
      <c r="J106" s="77"/>
      <c r="K106" s="74">
        <f>K107</f>
        <v>0</v>
      </c>
      <c r="L106" s="66">
        <f t="shared" si="11"/>
        <v>327.82748</v>
      </c>
    </row>
    <row r="107" spans="1:12" ht="47.25" hidden="1">
      <c r="A107" s="32" t="s">
        <v>189</v>
      </c>
      <c r="B107" s="28" t="s">
        <v>190</v>
      </c>
      <c r="C107" s="14">
        <v>0</v>
      </c>
      <c r="D107" s="50">
        <f>D108</f>
        <v>1097.21493</v>
      </c>
      <c r="E107" s="55">
        <f t="shared" si="12"/>
        <v>1097.21493</v>
      </c>
      <c r="F107" s="55">
        <f>F108</f>
        <v>0</v>
      </c>
      <c r="G107" s="66">
        <f>G108</f>
        <v>327.82748</v>
      </c>
      <c r="H107" s="61" t="e">
        <f>E107+#REF!</f>
        <v>#REF!</v>
      </c>
      <c r="I107" s="6"/>
      <c r="J107" s="77"/>
      <c r="K107" s="74">
        <f>K108</f>
        <v>0</v>
      </c>
      <c r="L107" s="66">
        <f t="shared" si="11"/>
        <v>327.82748</v>
      </c>
    </row>
    <row r="108" spans="1:12" ht="47.25" hidden="1">
      <c r="A108" s="32" t="s">
        <v>191</v>
      </c>
      <c r="B108" s="28" t="s">
        <v>192</v>
      </c>
      <c r="C108" s="14">
        <v>0</v>
      </c>
      <c r="D108" s="50">
        <v>1097.21493</v>
      </c>
      <c r="E108" s="55">
        <f t="shared" si="12"/>
        <v>1097.21493</v>
      </c>
      <c r="F108" s="55">
        <v>0</v>
      </c>
      <c r="G108" s="66">
        <f>0+327.82748</f>
        <v>327.82748</v>
      </c>
      <c r="H108" s="61" t="e">
        <f>E108+#REF!</f>
        <v>#REF!</v>
      </c>
      <c r="I108" s="6"/>
      <c r="J108" s="77"/>
      <c r="K108" s="74">
        <v>0</v>
      </c>
      <c r="L108" s="66">
        <f t="shared" si="11"/>
        <v>327.82748</v>
      </c>
    </row>
    <row r="109" spans="1:12" ht="37.5" customHeight="1">
      <c r="A109" s="48" t="s">
        <v>193</v>
      </c>
      <c r="B109" s="49" t="s">
        <v>194</v>
      </c>
      <c r="C109" s="10">
        <v>0</v>
      </c>
      <c r="D109" s="11">
        <v>0</v>
      </c>
      <c r="E109" s="53">
        <f t="shared" si="12"/>
        <v>0</v>
      </c>
      <c r="F109" s="53">
        <f>D109+E109</f>
        <v>0</v>
      </c>
      <c r="G109" s="66">
        <f>F109</f>
        <v>0</v>
      </c>
      <c r="H109" s="61" t="e">
        <f>E109+#REF!</f>
        <v>#REF!</v>
      </c>
      <c r="I109" s="81"/>
      <c r="J109" s="82"/>
      <c r="K109" s="64">
        <f>K110</f>
        <v>78</v>
      </c>
      <c r="L109" s="64">
        <f t="shared" si="11"/>
        <v>78</v>
      </c>
    </row>
    <row r="110" spans="1:12" ht="36.75" customHeight="1">
      <c r="A110" s="32" t="s">
        <v>195</v>
      </c>
      <c r="B110" s="28" t="s">
        <v>196</v>
      </c>
      <c r="C110" s="14">
        <v>0</v>
      </c>
      <c r="D110" s="17">
        <v>0</v>
      </c>
      <c r="E110" s="53">
        <f t="shared" si="12"/>
        <v>0</v>
      </c>
      <c r="F110" s="53">
        <f>D110+E110</f>
        <v>0</v>
      </c>
      <c r="G110" s="66">
        <f t="shared" si="10"/>
        <v>0</v>
      </c>
      <c r="H110" s="61" t="e">
        <f>E110+#REF!</f>
        <v>#REF!</v>
      </c>
      <c r="I110" s="6"/>
      <c r="J110" s="77"/>
      <c r="K110" s="65">
        <f>K111</f>
        <v>78</v>
      </c>
      <c r="L110" s="64">
        <f t="shared" si="11"/>
        <v>78</v>
      </c>
    </row>
    <row r="111" spans="1:12" ht="31.5">
      <c r="A111" s="32" t="s">
        <v>197</v>
      </c>
      <c r="B111" s="28" t="s">
        <v>196</v>
      </c>
      <c r="C111" s="14">
        <v>0</v>
      </c>
      <c r="D111" s="17">
        <v>0</v>
      </c>
      <c r="E111" s="53">
        <f t="shared" si="12"/>
        <v>0</v>
      </c>
      <c r="F111" s="53">
        <f>D111+E111</f>
        <v>0</v>
      </c>
      <c r="G111" s="66">
        <f t="shared" si="10"/>
        <v>0</v>
      </c>
      <c r="H111" s="61" t="e">
        <f>E111+#REF!</f>
        <v>#REF!</v>
      </c>
      <c r="I111" s="6"/>
      <c r="J111" s="77"/>
      <c r="K111" s="65">
        <v>78</v>
      </c>
      <c r="L111" s="64">
        <f t="shared" si="11"/>
        <v>78</v>
      </c>
    </row>
    <row r="112" spans="1:12" ht="47.25" hidden="1">
      <c r="A112" s="48" t="s">
        <v>198</v>
      </c>
      <c r="B112" s="49" t="s">
        <v>199</v>
      </c>
      <c r="C112" s="14">
        <v>0</v>
      </c>
      <c r="D112" s="36">
        <f aca="true" t="shared" si="13" ref="D112:F113">D113</f>
        <v>-500.4659</v>
      </c>
      <c r="E112" s="55">
        <f t="shared" si="13"/>
        <v>-500.4659</v>
      </c>
      <c r="F112" s="55">
        <f t="shared" si="13"/>
        <v>-500.4659</v>
      </c>
      <c r="G112" s="66">
        <f t="shared" si="10"/>
        <v>-500.4659</v>
      </c>
      <c r="H112" s="61" t="e">
        <f>E112+#REF!</f>
        <v>#REF!</v>
      </c>
      <c r="I112" s="6"/>
      <c r="J112" s="77"/>
      <c r="K112" s="74"/>
      <c r="L112" s="66">
        <f t="shared" si="11"/>
        <v>-500.4659</v>
      </c>
    </row>
    <row r="113" spans="1:12" ht="63" hidden="1">
      <c r="A113" s="32" t="s">
        <v>200</v>
      </c>
      <c r="B113" s="28" t="s">
        <v>201</v>
      </c>
      <c r="C113" s="14">
        <v>0</v>
      </c>
      <c r="D113" s="50">
        <f t="shared" si="13"/>
        <v>-500.4659</v>
      </c>
      <c r="E113" s="55">
        <f t="shared" si="13"/>
        <v>-500.4659</v>
      </c>
      <c r="F113" s="55">
        <f t="shared" si="13"/>
        <v>-500.4659</v>
      </c>
      <c r="G113" s="66">
        <f t="shared" si="10"/>
        <v>-500.4659</v>
      </c>
      <c r="H113" s="61" t="e">
        <f>E113+#REF!</f>
        <v>#REF!</v>
      </c>
      <c r="I113" s="6"/>
      <c r="J113" s="77"/>
      <c r="K113" s="74"/>
      <c r="L113" s="66">
        <f t="shared" si="11"/>
        <v>-500.4659</v>
      </c>
    </row>
    <row r="114" spans="1:12" ht="63" hidden="1">
      <c r="A114" s="32" t="s">
        <v>202</v>
      </c>
      <c r="B114" s="28" t="s">
        <v>201</v>
      </c>
      <c r="C114" s="14">
        <v>0</v>
      </c>
      <c r="D114" s="50">
        <v>-500.4659</v>
      </c>
      <c r="E114" s="55">
        <f>C114+D114</f>
        <v>-500.4659</v>
      </c>
      <c r="F114" s="55">
        <f>E114</f>
        <v>-500.4659</v>
      </c>
      <c r="G114" s="66">
        <f t="shared" si="10"/>
        <v>-500.4659</v>
      </c>
      <c r="H114" s="61" t="e">
        <f>E114+#REF!</f>
        <v>#REF!</v>
      </c>
      <c r="I114" s="6"/>
      <c r="J114" s="77"/>
      <c r="K114" s="74"/>
      <c r="L114" s="66">
        <f t="shared" si="11"/>
        <v>-500.4659</v>
      </c>
    </row>
    <row r="115" spans="1:12" ht="15.75">
      <c r="A115" s="8"/>
      <c r="B115" s="51" t="s">
        <v>203</v>
      </c>
      <c r="C115" s="10">
        <f>C16+C68</f>
        <v>238283.40000000002</v>
      </c>
      <c r="D115" s="36">
        <f>D16+D68</f>
        <v>4547.649030000003</v>
      </c>
      <c r="E115" s="55">
        <f>C115+D115</f>
        <v>242831.04903000002</v>
      </c>
      <c r="F115" s="55">
        <f>F68+F16</f>
        <v>306634.63409999997</v>
      </c>
      <c r="G115" s="66">
        <f>G16+G68</f>
        <v>307031.60858</v>
      </c>
      <c r="H115" s="61" t="e">
        <f>E115+#REF!</f>
        <v>#REF!</v>
      </c>
      <c r="I115" s="6"/>
      <c r="J115" s="77"/>
      <c r="K115" s="80">
        <f>K16+K68</f>
        <v>-1085.7000000000007</v>
      </c>
      <c r="L115" s="66">
        <f>L68+L16</f>
        <v>305945.90858</v>
      </c>
    </row>
    <row r="116" spans="3:7" ht="15.75">
      <c r="C116" s="52"/>
      <c r="D116" s="52"/>
      <c r="E116" s="52"/>
      <c r="F116" s="52"/>
      <c r="G116" s="52"/>
    </row>
  </sheetData>
  <sheetProtection selectLockedCells="1" selectUnlockedCells="1"/>
  <mergeCells count="9">
    <mergeCell ref="A11:K12"/>
    <mergeCell ref="B8:D8"/>
    <mergeCell ref="B9:D9"/>
    <mergeCell ref="B1:D1"/>
    <mergeCell ref="B2:D2"/>
    <mergeCell ref="B3:D3"/>
    <mergeCell ref="B4:D4"/>
    <mergeCell ref="B6:D6"/>
    <mergeCell ref="B7:D7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Кулакова НА</cp:lastModifiedBy>
  <cp:lastPrinted>2021-12-22T07:07:33Z</cp:lastPrinted>
  <dcterms:created xsi:type="dcterms:W3CDTF">2021-12-16T12:56:21Z</dcterms:created>
  <dcterms:modified xsi:type="dcterms:W3CDTF">2021-12-24T12:15:55Z</dcterms:modified>
  <cp:category/>
  <cp:version/>
  <cp:contentType/>
  <cp:contentStatus/>
</cp:coreProperties>
</file>