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Восстановление\Решения СНД\2020 год\Решение № 20 (бюджет)\"/>
    </mc:Choice>
  </mc:AlternateContent>
  <bookViews>
    <workbookView xWindow="0" yWindow="0" windowWidth="20490" windowHeight="7620" tabRatio="500"/>
  </bookViews>
  <sheets>
    <sheet name="2020" sheetId="1" r:id="rId1"/>
  </sheets>
  <definedNames>
    <definedName name="Print_Area_0_0" localSheetId="0">'2020'!$A$1:$J$44</definedName>
    <definedName name="Print_Area_0_0_0" localSheetId="0">'2020'!$A$1:$G$180</definedName>
    <definedName name="Print_Area_0_0_0_0" localSheetId="0">'2020'!$A$1:$J$180</definedName>
    <definedName name="_xlnm.Print_Area" localSheetId="0">'2020'!$B$1:$J$172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80" i="1" l="1"/>
  <c r="H180" i="1"/>
  <c r="J180" i="1" s="1"/>
  <c r="J179" i="1"/>
  <c r="J178" i="1"/>
  <c r="I177" i="1"/>
  <c r="H177" i="1"/>
  <c r="J176" i="1"/>
  <c r="I175" i="1"/>
  <c r="J175" i="1" s="1"/>
  <c r="H175" i="1"/>
  <c r="H154" i="1" s="1"/>
  <c r="H153" i="1" s="1"/>
  <c r="J174" i="1"/>
  <c r="I173" i="1"/>
  <c r="J173" i="1" s="1"/>
  <c r="H173" i="1"/>
  <c r="I172" i="1"/>
  <c r="H172" i="1"/>
  <c r="J172" i="1" s="1"/>
  <c r="J171" i="1"/>
  <c r="I170" i="1"/>
  <c r="H170" i="1"/>
  <c r="J170" i="1" s="1"/>
  <c r="J169" i="1"/>
  <c r="I169" i="1"/>
  <c r="J168" i="1"/>
  <c r="I167" i="1"/>
  <c r="J167" i="1" s="1"/>
  <c r="I166" i="1"/>
  <c r="J166" i="1" s="1"/>
  <c r="J165" i="1"/>
  <c r="J164" i="1"/>
  <c r="J163" i="1"/>
  <c r="I162" i="1"/>
  <c r="J162" i="1" s="1"/>
  <c r="J161" i="1"/>
  <c r="I160" i="1"/>
  <c r="J160" i="1" s="1"/>
  <c r="H160" i="1"/>
  <c r="J159" i="1"/>
  <c r="I159" i="1"/>
  <c r="H159" i="1"/>
  <c r="I158" i="1"/>
  <c r="I154" i="1" s="1"/>
  <c r="H158" i="1"/>
  <c r="J157" i="1"/>
  <c r="J156" i="1"/>
  <c r="J155" i="1"/>
  <c r="G154" i="1"/>
  <c r="G153" i="1"/>
  <c r="J152" i="1"/>
  <c r="J151" i="1"/>
  <c r="J150" i="1"/>
  <c r="J149" i="1"/>
  <c r="I148" i="1"/>
  <c r="J148" i="1" s="1"/>
  <c r="H148" i="1"/>
  <c r="G148" i="1"/>
  <c r="I147" i="1"/>
  <c r="J147" i="1" s="1"/>
  <c r="H147" i="1"/>
  <c r="G147" i="1"/>
  <c r="J146" i="1"/>
  <c r="J145" i="1"/>
  <c r="J144" i="1"/>
  <c r="J143" i="1"/>
  <c r="I143" i="1"/>
  <c r="H143" i="1"/>
  <c r="G143" i="1"/>
  <c r="J142" i="1"/>
  <c r="I142" i="1"/>
  <c r="H142" i="1"/>
  <c r="G142" i="1"/>
  <c r="J141" i="1"/>
  <c r="I140" i="1"/>
  <c r="J140" i="1" s="1"/>
  <c r="H140" i="1"/>
  <c r="G140" i="1"/>
  <c r="I139" i="1"/>
  <c r="J139" i="1" s="1"/>
  <c r="H139" i="1"/>
  <c r="G139" i="1"/>
  <c r="I138" i="1"/>
  <c r="J138" i="1" s="1"/>
  <c r="J137" i="1"/>
  <c r="H136" i="1"/>
  <c r="G136" i="1"/>
  <c r="H135" i="1"/>
  <c r="G135" i="1"/>
  <c r="J134" i="1"/>
  <c r="I134" i="1"/>
  <c r="H134" i="1"/>
  <c r="H133" i="1" s="1"/>
  <c r="H132" i="1" s="1"/>
  <c r="I133" i="1"/>
  <c r="I132" i="1" s="1"/>
  <c r="J132" i="1" s="1"/>
  <c r="G133" i="1"/>
  <c r="G132" i="1"/>
  <c r="J131" i="1"/>
  <c r="J130" i="1"/>
  <c r="I130" i="1"/>
  <c r="H130" i="1"/>
  <c r="G130" i="1"/>
  <c r="J129" i="1"/>
  <c r="I129" i="1"/>
  <c r="H129" i="1"/>
  <c r="G129" i="1"/>
  <c r="J128" i="1"/>
  <c r="J127" i="1"/>
  <c r="J126" i="1"/>
  <c r="I125" i="1"/>
  <c r="J125" i="1" s="1"/>
  <c r="H125" i="1"/>
  <c r="G125" i="1"/>
  <c r="I124" i="1"/>
  <c r="J124" i="1" s="1"/>
  <c r="H124" i="1"/>
  <c r="G124" i="1"/>
  <c r="J123" i="1"/>
  <c r="J122" i="1"/>
  <c r="I122" i="1"/>
  <c r="H122" i="1"/>
  <c r="G122" i="1"/>
  <c r="J121" i="1"/>
  <c r="I121" i="1"/>
  <c r="H121" i="1"/>
  <c r="G121" i="1"/>
  <c r="J120" i="1"/>
  <c r="I120" i="1"/>
  <c r="H120" i="1"/>
  <c r="H119" i="1" s="1"/>
  <c r="I119" i="1"/>
  <c r="G119" i="1"/>
  <c r="G110" i="1" s="1"/>
  <c r="I118" i="1"/>
  <c r="J118" i="1" s="1"/>
  <c r="H118" i="1"/>
  <c r="I117" i="1"/>
  <c r="H117" i="1"/>
  <c r="H110" i="1" s="1"/>
  <c r="J116" i="1"/>
  <c r="I115" i="1"/>
  <c r="H115" i="1"/>
  <c r="I114" i="1"/>
  <c r="J114" i="1" s="1"/>
  <c r="H114" i="1"/>
  <c r="J113" i="1"/>
  <c r="I113" i="1"/>
  <c r="H113" i="1"/>
  <c r="I112" i="1"/>
  <c r="H112" i="1"/>
  <c r="H111" i="1"/>
  <c r="G111" i="1"/>
  <c r="J109" i="1"/>
  <c r="I108" i="1"/>
  <c r="J108" i="1" s="1"/>
  <c r="H108" i="1"/>
  <c r="G108" i="1"/>
  <c r="H107" i="1"/>
  <c r="G107" i="1"/>
  <c r="J106" i="1"/>
  <c r="J105" i="1"/>
  <c r="I105" i="1"/>
  <c r="H105" i="1"/>
  <c r="I104" i="1"/>
  <c r="H104" i="1"/>
  <c r="H103" i="1"/>
  <c r="G103" i="1"/>
  <c r="H102" i="1"/>
  <c r="G102" i="1"/>
  <c r="I101" i="1"/>
  <c r="H101" i="1"/>
  <c r="H100" i="1" s="1"/>
  <c r="G100" i="1"/>
  <c r="I99" i="1"/>
  <c r="J99" i="1" s="1"/>
  <c r="H99" i="1"/>
  <c r="H98" i="1" s="1"/>
  <c r="G98" i="1"/>
  <c r="G95" i="1" s="1"/>
  <c r="G92" i="1" s="1"/>
  <c r="G91" i="1" s="1"/>
  <c r="J97" i="1"/>
  <c r="I97" i="1"/>
  <c r="H97" i="1"/>
  <c r="H96" i="1" s="1"/>
  <c r="I96" i="1"/>
  <c r="G96" i="1"/>
  <c r="I94" i="1"/>
  <c r="H94" i="1"/>
  <c r="H93" i="1"/>
  <c r="G93" i="1"/>
  <c r="J90" i="1"/>
  <c r="I89" i="1"/>
  <c r="J89" i="1" s="1"/>
  <c r="H89" i="1"/>
  <c r="G89" i="1"/>
  <c r="H88" i="1"/>
  <c r="G88" i="1"/>
  <c r="I87" i="1"/>
  <c r="H87" i="1"/>
  <c r="H86" i="1"/>
  <c r="G86" i="1"/>
  <c r="H85" i="1"/>
  <c r="G85" i="1"/>
  <c r="J84" i="1"/>
  <c r="I83" i="1"/>
  <c r="J83" i="1" s="1"/>
  <c r="H83" i="1"/>
  <c r="G83" i="1"/>
  <c r="H82" i="1"/>
  <c r="G82" i="1"/>
  <c r="J81" i="1"/>
  <c r="J80" i="1"/>
  <c r="I80" i="1"/>
  <c r="H80" i="1"/>
  <c r="G80" i="1"/>
  <c r="J79" i="1"/>
  <c r="I79" i="1"/>
  <c r="H79" i="1"/>
  <c r="G79" i="1"/>
  <c r="J78" i="1"/>
  <c r="I77" i="1"/>
  <c r="J77" i="1" s="1"/>
  <c r="H77" i="1"/>
  <c r="H68" i="1" s="1"/>
  <c r="G77" i="1"/>
  <c r="G68" i="1" s="1"/>
  <c r="J76" i="1"/>
  <c r="J75" i="1"/>
  <c r="I74" i="1"/>
  <c r="J74" i="1" s="1"/>
  <c r="H74" i="1"/>
  <c r="G74" i="1"/>
  <c r="J73" i="1"/>
  <c r="J72" i="1"/>
  <c r="J71" i="1"/>
  <c r="J70" i="1"/>
  <c r="I69" i="1"/>
  <c r="J69" i="1" s="1"/>
  <c r="H69" i="1"/>
  <c r="G69" i="1"/>
  <c r="J67" i="1"/>
  <c r="J66" i="1"/>
  <c r="I66" i="1"/>
  <c r="H66" i="1"/>
  <c r="G66" i="1"/>
  <c r="J65" i="1"/>
  <c r="I65" i="1"/>
  <c r="I64" i="1"/>
  <c r="H64" i="1"/>
  <c r="G64" i="1"/>
  <c r="J63" i="1"/>
  <c r="I62" i="1"/>
  <c r="J62" i="1" s="1"/>
  <c r="H62" i="1"/>
  <c r="G62" i="1"/>
  <c r="J61" i="1"/>
  <c r="J60" i="1"/>
  <c r="I60" i="1"/>
  <c r="H60" i="1"/>
  <c r="G60" i="1"/>
  <c r="J59" i="1"/>
  <c r="I58" i="1"/>
  <c r="J58" i="1" s="1"/>
  <c r="I57" i="1"/>
  <c r="J57" i="1" s="1"/>
  <c r="H57" i="1"/>
  <c r="I56" i="1"/>
  <c r="H56" i="1"/>
  <c r="H55" i="1" s="1"/>
  <c r="G55" i="1"/>
  <c r="I54" i="1"/>
  <c r="J54" i="1" s="1"/>
  <c r="I53" i="1"/>
  <c r="J53" i="1" s="1"/>
  <c r="H53" i="1"/>
  <c r="G53" i="1"/>
  <c r="J51" i="1"/>
  <c r="J50" i="1"/>
  <c r="I50" i="1"/>
  <c r="H50" i="1"/>
  <c r="G50" i="1"/>
  <c r="J49" i="1"/>
  <c r="I49" i="1"/>
  <c r="H49" i="1"/>
  <c r="G49" i="1"/>
  <c r="J48" i="1"/>
  <c r="I48" i="1"/>
  <c r="I47" i="1"/>
  <c r="H47" i="1"/>
  <c r="J46" i="1"/>
  <c r="H45" i="1"/>
  <c r="H44" i="1" s="1"/>
  <c r="G45" i="1"/>
  <c r="G44" i="1"/>
  <c r="I43" i="1"/>
  <c r="J43" i="1" s="1"/>
  <c r="H43" i="1"/>
  <c r="H42" i="1" s="1"/>
  <c r="G42" i="1"/>
  <c r="I41" i="1"/>
  <c r="J41" i="1" s="1"/>
  <c r="H41" i="1"/>
  <c r="J40" i="1"/>
  <c r="I39" i="1"/>
  <c r="J39" i="1" s="1"/>
  <c r="H39" i="1"/>
  <c r="H38" i="1" s="1"/>
  <c r="H37" i="1" s="1"/>
  <c r="G38" i="1"/>
  <c r="J36" i="1"/>
  <c r="I35" i="1"/>
  <c r="J35" i="1" s="1"/>
  <c r="H35" i="1"/>
  <c r="G35" i="1"/>
  <c r="J34" i="1"/>
  <c r="I33" i="1"/>
  <c r="J33" i="1" s="1"/>
  <c r="H33" i="1"/>
  <c r="G33" i="1"/>
  <c r="J32" i="1"/>
  <c r="I31" i="1"/>
  <c r="J31" i="1" s="1"/>
  <c r="H31" i="1"/>
  <c r="G31" i="1"/>
  <c r="I30" i="1"/>
  <c r="H29" i="1"/>
  <c r="G29" i="1"/>
  <c r="I28" i="1"/>
  <c r="J28" i="1" s="1"/>
  <c r="H28" i="1"/>
  <c r="J27" i="1"/>
  <c r="I27" i="1"/>
  <c r="H27" i="1"/>
  <c r="H26" i="1" s="1"/>
  <c r="H23" i="1" s="1"/>
  <c r="I26" i="1"/>
  <c r="G26" i="1"/>
  <c r="J25" i="1"/>
  <c r="J24" i="1"/>
  <c r="I24" i="1"/>
  <c r="H24" i="1"/>
  <c r="G24" i="1"/>
  <c r="J22" i="1"/>
  <c r="I22" i="1"/>
  <c r="I21" i="1"/>
  <c r="H21" i="1"/>
  <c r="H14" i="1" s="1"/>
  <c r="G21" i="1"/>
  <c r="J20" i="1"/>
  <c r="I19" i="1"/>
  <c r="J19" i="1" s="1"/>
  <c r="H19" i="1"/>
  <c r="G19" i="1"/>
  <c r="J18" i="1"/>
  <c r="J17" i="1"/>
  <c r="I17" i="1"/>
  <c r="H17" i="1"/>
  <c r="G17" i="1"/>
  <c r="J16" i="1"/>
  <c r="I15" i="1"/>
  <c r="J15" i="1" s="1"/>
  <c r="H15" i="1"/>
  <c r="G15" i="1"/>
  <c r="G14" i="1" s="1"/>
  <c r="J56" i="1" l="1"/>
  <c r="J64" i="1"/>
  <c r="I68" i="1"/>
  <c r="J68" i="1" s="1"/>
  <c r="I82" i="1"/>
  <c r="J82" i="1" s="1"/>
  <c r="J101" i="1"/>
  <c r="J117" i="1"/>
  <c r="J119" i="1"/>
  <c r="H95" i="1"/>
  <c r="H92" i="1" s="1"/>
  <c r="H91" i="1" s="1"/>
  <c r="J21" i="1"/>
  <c r="G23" i="1"/>
  <c r="G13" i="1" s="1"/>
  <c r="G12" i="1" s="1"/>
  <c r="G37" i="1"/>
  <c r="J47" i="1"/>
  <c r="G52" i="1"/>
  <c r="I88" i="1"/>
  <c r="J88" i="1" s="1"/>
  <c r="I107" i="1"/>
  <c r="J107" i="1" s="1"/>
  <c r="J115" i="1"/>
  <c r="J26" i="1"/>
  <c r="I29" i="1"/>
  <c r="J29" i="1" s="1"/>
  <c r="J30" i="1"/>
  <c r="J94" i="1"/>
  <c r="I93" i="1"/>
  <c r="J93" i="1" s="1"/>
  <c r="H52" i="1"/>
  <c r="H13" i="1" s="1"/>
  <c r="H12" i="1" s="1"/>
  <c r="J87" i="1"/>
  <c r="I85" i="1"/>
  <c r="J85" i="1" s="1"/>
  <c r="I86" i="1"/>
  <c r="J86" i="1" s="1"/>
  <c r="J96" i="1"/>
  <c r="J104" i="1"/>
  <c r="I103" i="1"/>
  <c r="J112" i="1"/>
  <c r="I111" i="1"/>
  <c r="J133" i="1"/>
  <c r="J154" i="1"/>
  <c r="I153" i="1"/>
  <c r="J153" i="1" s="1"/>
  <c r="J177" i="1"/>
  <c r="I45" i="1"/>
  <c r="J158" i="1"/>
  <c r="I14" i="1"/>
  <c r="I42" i="1"/>
  <c r="J42" i="1" s="1"/>
  <c r="I55" i="1"/>
  <c r="J55" i="1" s="1"/>
  <c r="I100" i="1"/>
  <c r="J100" i="1" s="1"/>
  <c r="I38" i="1"/>
  <c r="I98" i="1"/>
  <c r="J98" i="1" s="1"/>
  <c r="I136" i="1"/>
  <c r="I135" i="1" l="1"/>
  <c r="J135" i="1" s="1"/>
  <c r="J136" i="1"/>
  <c r="I52" i="1"/>
  <c r="J52" i="1" s="1"/>
  <c r="I110" i="1"/>
  <c r="J110" i="1" s="1"/>
  <c r="J111" i="1"/>
  <c r="I37" i="1"/>
  <c r="J37" i="1" s="1"/>
  <c r="J38" i="1"/>
  <c r="J14" i="1"/>
  <c r="I95" i="1"/>
  <c r="J45" i="1"/>
  <c r="I44" i="1"/>
  <c r="J44" i="1" s="1"/>
  <c r="I102" i="1"/>
  <c r="J102" i="1" s="1"/>
  <c r="J103" i="1"/>
  <c r="I23" i="1"/>
  <c r="J23" i="1" s="1"/>
  <c r="J95" i="1" l="1"/>
  <c r="I92" i="1"/>
  <c r="I91" i="1" l="1"/>
  <c r="J92" i="1"/>
  <c r="J91" i="1" l="1"/>
  <c r="I13" i="1"/>
  <c r="J13" i="1" l="1"/>
  <c r="I12" i="1"/>
  <c r="J12" i="1" s="1"/>
</calcChain>
</file>

<file path=xl/sharedStrings.xml><?xml version="1.0" encoding="utf-8"?>
<sst xmlns="http://schemas.openxmlformats.org/spreadsheetml/2006/main" count="715" uniqueCount="289">
  <si>
    <t xml:space="preserve">Приложение № 11
к решению Совета народных депутатов
города Струнино   
от  03.12.2019       № 60     </t>
  </si>
  <si>
    <t xml:space="preserve">Изменение распределения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2020 год
</t>
  </si>
  <si>
    <t>Наименование</t>
  </si>
  <si>
    <t>ЦСР</t>
  </si>
  <si>
    <t>ВР</t>
  </si>
  <si>
    <t>РЗ</t>
  </si>
  <si>
    <t>ПР</t>
  </si>
  <si>
    <t>Сумма на 2020 год, тыс руб.</t>
  </si>
  <si>
    <t>РСНД №6 от 09.04.2020</t>
  </si>
  <si>
    <t>Проект</t>
  </si>
  <si>
    <t>Изменения  на 2020 год,  +;- тыс.руб.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</si>
  <si>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</si>
  <si>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</si>
  <si>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</si>
  <si>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</si>
  <si>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</si>
  <si>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</si>
  <si>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04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</si>
  <si>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</si>
  <si>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</si>
  <si>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</si>
  <si>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13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</si>
  <si>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</si>
  <si>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</si>
  <si>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</si>
  <si>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</si>
  <si>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</si>
  <si>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</si>
  <si>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</si>
  <si>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</si>
  <si>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01 0 03 80010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</si>
  <si>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</si>
  <si>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</si>
  <si>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</si>
  <si>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</si>
  <si>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</si>
  <si>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</si>
  <si>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</si>
  <si>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</si>
  <si>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</si>
  <si>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</si>
  <si>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</si>
  <si>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</si>
  <si>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r>
      <rPr>
        <sz val="12"/>
        <rFont val="Times New Roman"/>
        <family val="1"/>
        <charset val="204"/>
      </rPr>
      <t>Хозяйственно-техническое обеспечение деятельности муниципальных учреждений (</t>
    </r>
    <r>
      <rPr>
        <sz val="12"/>
        <color rgb="FF000000"/>
        <rFont val="Times New Roman"/>
        <family val="1"/>
        <charset val="204"/>
      </rPr>
      <t>Закупка товаров, работ и услуг для государственных (муниципальных) нужд)</t>
    </r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</si>
  <si>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</si>
  <si>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</si>
  <si>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</si>
  <si>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</si>
  <si>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</si>
  <si>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</si>
  <si>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</si>
  <si>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</si>
  <si>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</si>
  <si>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</si>
  <si>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</si>
  <si>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</si>
  <si>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</si>
  <si>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</si>
  <si>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</si>
  <si>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>Проведение мероприятий (Социальное обеспечение и иные выплаты населению)</t>
  </si>
  <si>
    <t>400</t>
  </si>
  <si>
    <t>03 0 02</t>
  </si>
  <si>
    <t>Расходы на оплату налогов за имущество, находящегося в муниципальной собственности (Иные бюджетные ассигнования)</t>
  </si>
  <si>
    <t>03 0 02 20030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</si>
  <si>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</si>
  <si>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мероприятие" Проведение противопожарных мероприятий"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</si>
  <si>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</si>
  <si>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</si>
  <si>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</si>
  <si>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09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</si>
  <si>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</si>
  <si>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</si>
  <si>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</si>
  <si>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</si>
  <si>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</si>
  <si>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</si>
  <si>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</si>
  <si>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</si>
  <si>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</si>
  <si>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</si>
  <si>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</si>
  <si>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</si>
  <si>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</si>
  <si>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</si>
  <si>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</si>
  <si>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</si>
  <si>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Уличное освещение (Иные бюджетные ассигнования)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</si>
  <si>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</si>
  <si>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</si>
  <si>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</si>
  <si>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</si>
  <si>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</si>
  <si>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</si>
  <si>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</si>
  <si>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</si>
  <si>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</si>
  <si>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</si>
  <si>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</si>
  <si>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</si>
  <si>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</si>
  <si>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</si>
  <si>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</si>
  <si>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</si>
  <si>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</si>
  <si>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</si>
  <si>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</si>
  <si>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</si>
  <si>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</si>
  <si>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</si>
  <si>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</si>
  <si>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субсидии (Прочая закупка товаров, работ и услуг)</t>
  </si>
  <si>
    <t>07 0 01 72460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</si>
  <si>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</si>
  <si>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</si>
  <si>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Осуществление дорожной деятельности по ремонту автомобильных дорог общего пользования местного значения за счет местного бюджета (Прочая закупка товаров, работ и услуг)</t>
  </si>
  <si>
    <t>07 0 01 S2460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</si>
  <si>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</si>
  <si>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</si>
  <si>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</si>
  <si>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</si>
  <si>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</si>
  <si>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</si>
  <si>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</si>
  <si>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</si>
  <si>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</si>
  <si>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</si>
  <si>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</si>
  <si>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</si>
  <si>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</si>
  <si>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</si>
  <si>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</si>
  <si>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</si>
  <si>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</si>
  <si>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</si>
  <si>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</si>
  <si>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</si>
  <si>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</si>
  <si>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</si>
  <si>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</si>
  <si>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участков""</t>
  </si>
  <si>
    <t>11 0 01</t>
  </si>
  <si>
    <t>11 0 01 20020</t>
  </si>
  <si>
    <r>
      <rPr>
        <b/>
        <sz val="12"/>
        <color rgb="FF000000"/>
        <rFont val="Times New Roman"/>
        <family val="1"/>
        <charset val="204"/>
      </rPr>
      <t xml:space="preserve">Муниципальная программа </t>
    </r>
    <r>
      <rPr>
        <sz val="12"/>
        <color rgb="FF000000"/>
        <rFont val="Times New Roman"/>
        <family val="1"/>
        <charset val="204"/>
      </rPr>
      <t>"</t>
    </r>
    <r>
      <rPr>
        <b/>
        <sz val="12"/>
        <color rgb="FF000000"/>
        <rFont val="Times New Roman"/>
        <family val="1"/>
        <charset val="204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rgb="FF000000"/>
        <rFont val="Times New Roman"/>
        <family val="1"/>
        <charset val="204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</si>
  <si>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</si>
  <si>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</si>
  <si>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 xml:space="preserve">Основное мероприятие "Обеспечение устойчивого сокращения непригодного для проживания жилищного фонда" 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</si>
  <si>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</si>
  <si>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(Капитальные вложения в объекты  государственной (муниципальной) собственности)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</si>
  <si>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</si>
  <si>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</si>
  <si>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</si>
  <si>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</si>
  <si>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</si>
  <si>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</si>
  <si>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</si>
  <si>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</si>
  <si>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</si>
  <si>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</si>
  <si>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</si>
  <si>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за счет средств местного бюджета</t>
  </si>
  <si>
    <r>
      <rPr>
        <b/>
        <sz val="12"/>
        <color rgb="FF000000"/>
        <rFont val="Times New Roman"/>
        <family val="1"/>
        <charset val="204"/>
      </rPr>
      <t xml:space="preserve">Подпрограмма </t>
    </r>
    <r>
      <rPr>
        <sz val="12"/>
        <color rgb="FF000000"/>
        <rFont val="Times New Roman"/>
        <family val="1"/>
        <charset val="204"/>
      </rPr>
      <t>"</t>
    </r>
    <r>
      <rPr>
        <b/>
        <sz val="12"/>
        <color rgb="FF000000"/>
        <rFont val="Times New Roman"/>
        <family val="1"/>
        <charset val="204"/>
      </rPr>
      <t>Обеспечение проживающих в аварийном жилищном фонде граждан жилыми помещениями</t>
    </r>
    <r>
      <rPr>
        <sz val="12"/>
        <color rgb="FF000000"/>
        <rFont val="Times New Roman"/>
        <family val="1"/>
        <charset val="204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</si>
  <si>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</si>
  <si>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</si>
  <si>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</si>
  <si>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</si>
  <si>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</si>
  <si>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</si>
  <si>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</si>
  <si>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Переселение граждан из аварийного жилищного фонда (Социальное обеспечение и иные выплаты населению)</t>
  </si>
  <si>
    <t>12 0 01 40010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</si>
  <si>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</si>
  <si>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</si>
  <si>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</si>
  <si>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</si>
  <si>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</si>
  <si>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</si>
  <si>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</si>
  <si>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</si>
  <si>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 (Закупка товаров, работ и услуг для государственных (муниципальных) нужд)</t>
  </si>
  <si>
    <t>14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</si>
  <si>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областного бюджета (Закупка товаров, работ и услуг для государственных (муниципальных) нужд)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</si>
  <si>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 (Закупка товаров, работ и услуг для государственных (муниципальных) нужд)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</si>
  <si>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</si>
  <si>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в том числе: за счет средств местного бюджета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</si>
  <si>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города Струнино (Закупка товаров, работ и услуг для государственных (муниципальных) нужд)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</si>
  <si>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</si>
  <si>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</si>
  <si>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</si>
  <si>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</si>
  <si>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</si>
  <si>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</si>
  <si>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</si>
  <si>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"Проведение культурно-массовых мероприятий"</t>
  </si>
  <si>
    <t>15 0 01</t>
  </si>
  <si>
    <t>Проведение культурно-массовых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</si>
  <si>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</si>
  <si>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</si>
  <si>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</si>
  <si>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</si>
  <si>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</si>
  <si>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укрепление материально-технической базы  муниципальных учреждений культуры за счет средств областного бюджета (Предоставление субсидий бюджетным, автономным учреждениям и иным некоммерческим организациям)</t>
  </si>
  <si>
    <t>16 0 01 S0531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</si>
  <si>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</si>
  <si>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16 0 01 L4670</t>
  </si>
  <si>
    <t>Мероприятия по софинансированию расходов на 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</si>
  <si>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Муниципальная программа "Обеспечение жильем молодых семей города Струнино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</si>
  <si>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</si>
  <si>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</si>
  <si>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</si>
  <si>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</si>
  <si>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17 0 01 10200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</si>
  <si>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</si>
  <si>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</si>
  <si>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</si>
  <si>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</si>
  <si>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</si>
  <si>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Проведение физкультурно-массовых мероприятий (Предоставление субсидий бюджетным, автономным учреждениям и иным некоммерческим организациям)</t>
  </si>
  <si>
    <t>18 0 01 20180</t>
  </si>
  <si>
    <t>Расходы на мероприятия по разработке проектно-сметной документации на реконструкцию стадиона МБУ "СДЮСОЦ" (Капитальные вложения в объекты государственной (муниципальной) собственности)</t>
  </si>
  <si>
    <t xml:space="preserve">18 0 01 30180 </t>
  </si>
  <si>
    <t>Муниципальная программа "Энергосбережение и повышение энергоэффективности в муниципальном образовании город Струнино"</t>
  </si>
  <si>
    <t>19</t>
  </si>
  <si>
    <t>Основное мероприятие "Оплата энергосервисного контракта"</t>
  </si>
  <si>
    <t>19 0 01</t>
  </si>
  <si>
    <t>Проведение мероприятий по оплате энергосервисного контракта (Закупка товаров, работ и услуг для государственных (муниципальных) нужд)</t>
  </si>
  <si>
    <t>19 0 01 20190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</si>
  <si>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</si>
  <si>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</si>
  <si>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</si>
  <si>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</si>
  <si>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</si>
  <si>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</si>
  <si>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</si>
  <si>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</si>
  <si>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</si>
  <si>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</si>
  <si>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</si>
  <si>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</si>
  <si>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t>Расходы на обеспечение территории города Струнино документами территориального планирования (Прочая закупка товаров, работ и услуг)</t>
  </si>
  <si>
    <t>24 2 01 70080</t>
  </si>
  <si>
    <t>24 2 01 20080</t>
  </si>
  <si>
    <t>24 2 01 S0080</t>
  </si>
  <si>
    <t>Непрограммные расходы</t>
  </si>
  <si>
    <t>Непрограммные расходы органов исполнительной власти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</si>
  <si>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</si>
  <si>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</si>
  <si>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выплаты по оплате труда работников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</si>
  <si>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</si>
  <si>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</si>
  <si>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</si>
  <si>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</si>
  <si>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</si>
  <si>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</si>
  <si>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Расходы на оказание содействия в подготовке проведения общероссийского голосования, а также в информировании граждан Российской Федерации (Закупка товаров, работ и услуг для государственных (муниципальных) услуг)</t>
  </si>
  <si>
    <t>99  9 W0 58530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</si>
  <si>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</si>
  <si>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</si>
  <si>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</si>
  <si>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</si>
  <si>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</si>
  <si>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</si>
  <si>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по сбору и обобщению информации для проведения независимой оценки качества условий оказания услуг (Закупка товаров, работ и услуг для государственных (муниципальных) нужд)</t>
  </si>
  <si>
    <t>99 9 00 20191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</si>
  <si>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</si>
  <si>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</si>
  <si>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</si>
  <si>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</si>
  <si>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</si>
  <si>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</si>
  <si>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9 99  01 20055</t>
  </si>
  <si>
    <t>Мероприятия в области коммунального хозяйства (Капитальные вложения в объекты государственной (муниципальной) собственности)</t>
  </si>
  <si>
    <t>99 9 00 40140</t>
  </si>
  <si>
    <t>Мероприятия в области коммунального хозяйства (Закупка товаров, работ и услуг для государственных (муниципальных) нужд)</t>
  </si>
  <si>
    <t>Расходы на обеспечение деятельности (оказание услуг) дворцов и домов культуры, других учреждений культуры  (Предоставление субсидий бюджетным, автономным учреждениям и иным некоммерческим организациям)</t>
  </si>
  <si>
    <t>99 9 00 6Д590</t>
  </si>
  <si>
    <t>Расходы на обеспечение деятельности (оказание услуг)централизованной библиотечной системы города Струнино (Предоставление субсидий бюджетным, автономным учреждениям и иным некоммерческим организациям)</t>
  </si>
  <si>
    <t>99 9 00 6Б590</t>
  </si>
  <si>
    <t>Субсидии на повышение оплаты труда работников культуры (Предоставление субсидий бюджетным, автономным учреждениям и иным некоммерческим организациям)</t>
  </si>
  <si>
    <t>99 9 00 S0390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</si>
  <si>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</si>
  <si>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</si>
  <si>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</si>
  <si>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</si>
  <si>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</si>
  <si>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</si>
  <si>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Расходы на обеспечение деятельности учреждения физической культуры и спорта (Предоставление субсидий бюджетным, автономным учреждениям и иным некоммерческим организациям)</t>
  </si>
  <si>
    <t>99 9 00 6Ф590</t>
  </si>
  <si>
    <t>600</t>
  </si>
  <si>
    <t>Приложение № 5
к решению Совета народных депутатов
города Струнино 
От 29.09.2020  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</si>
</sst>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0"/>
    <numFmt numFmtId="166" formatCode="0.0000"/>
    <numFmt numFmtId="167" formatCode="0.0"/>
    <numFmt numFmtId="168" formatCode="_-* #,##0.00\ _₽_-;\-* #,##0.00\ _₽_-;_-* \-??\ _₽_-;_-@_-"/>
  </numFmts>
  <fonts count="18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sz val="12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sz val="1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8" fontId="17" fillId="0" borderId="0" applyBorder="0" applyProtection="0"/>
    <xf numFmtId="0" fontId="1" fillId="0" borderId="0"/>
  </cellStyleXfs>
  <cellXfs count="75">
    <xf numFmtId="0" fontId="0" fillId="0" borderId="0" xfId="0"/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Border="1" applyAlignment="1">
      <alignment horizontal="center" vertical="top"/>
    </xf>
    <xf numFmtId="0" fontId="13" fillId="0" borderId="1" xfId="0" applyFont="1" applyBorder="1"/>
    <xf numFmtId="0" fontId="13" fillId="0" borderId="1" xfId="0" applyFont="1" applyBorder="1" applyAlignment="1">
      <alignment vertical="top"/>
    </xf>
    <xf numFmtId="164" fontId="13" fillId="0" borderId="1" xfId="0" applyNumberFormat="1" applyFont="1" applyBorder="1" applyAlignment="1">
      <alignment horizontal="center" vertical="top"/>
    </xf>
    <xf numFmtId="165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/>
    </xf>
    <xf numFmtId="165" fontId="12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/>
    </xf>
    <xf numFmtId="164" fontId="13" fillId="2" borderId="1" xfId="0" applyNumberFormat="1" applyFont="1" applyFill="1" applyBorder="1" applyAlignment="1">
      <alignment horizontal="center" vertical="top"/>
    </xf>
    <xf numFmtId="165" fontId="1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167" fontId="12" fillId="0" borderId="1" xfId="0" applyNumberFormat="1" applyFont="1" applyBorder="1" applyAlignment="1">
      <alignment horizontal="center" vertical="top"/>
    </xf>
    <xf numFmtId="0" fontId="14" fillId="2" borderId="1" xfId="2" applyFont="1" applyFill="1" applyBorder="1" applyAlignment="1">
      <alignment horizontal="left" vertical="top" wrapText="1"/>
    </xf>
    <xf numFmtId="166" fontId="3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64" fontId="12" fillId="0" borderId="1" xfId="0" applyNumberFormat="1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164" fontId="3" fillId="0" borderId="1" xfId="1" applyNumberFormat="1" applyFont="1" applyBorder="1" applyAlignment="1" applyProtection="1">
      <alignment horizontal="center" vertical="top"/>
    </xf>
    <xf numFmtId="0" fontId="13" fillId="0" borderId="1" xfId="0" applyFont="1" applyBorder="1" applyAlignment="1">
      <alignment horizontal="center" vertical="top"/>
    </xf>
    <xf numFmtId="49" fontId="15" fillId="0" borderId="1" xfId="0" applyNumberFormat="1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164" fontId="14" fillId="0" borderId="1" xfId="0" applyNumberFormat="1" applyFont="1" applyBorder="1" applyAlignment="1">
      <alignment horizontal="center" vertical="top"/>
    </xf>
    <xf numFmtId="165" fontId="14" fillId="0" borderId="1" xfId="0" applyNumberFormat="1" applyFont="1" applyBorder="1" applyAlignment="1">
      <alignment horizontal="center" vertical="top"/>
    </xf>
    <xf numFmtId="0" fontId="16" fillId="2" borderId="1" xfId="0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0" fontId="16" fillId="2" borderId="2" xfId="0" applyFont="1" applyFill="1" applyBorder="1" applyAlignment="1">
      <alignment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0" fontId="3" fillId="0" borderId="0" xfId="0" applyFont="1"/>
    <xf numFmtId="166" fontId="13" fillId="0" borderId="1" xfId="0" applyNumberFormat="1" applyFont="1" applyBorder="1" applyAlignment="1">
      <alignment horizontal="center" vertical="top"/>
    </xf>
    <xf numFmtId="2" fontId="14" fillId="0" borderId="1" xfId="0" applyNumberFormat="1" applyFont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0"/>
  <sheetViews>
    <sheetView tabSelected="1" topLeftCell="B1" zoomScaleNormal="100" workbookViewId="0">
      <selection activeCell="D1" sqref="D1:G1"/>
    </sheetView>
  </sheetViews>
  <sheetFormatPr defaultRowHeight="15.75" x14ac:dyDescent="0.25"/>
  <cols>
    <col min="1" max="1" width="3" hidden="1" customWidth="1"/>
    <col min="2" max="2" width="47.7109375" customWidth="1"/>
    <col min="3" max="3" width="16.140625" customWidth="1"/>
    <col min="4" max="4" width="8" customWidth="1"/>
    <col min="5" max="5" width="7.140625" customWidth="1"/>
    <col min="6" max="6" width="7.85546875" customWidth="1"/>
    <col min="7" max="7" width="14.85546875" hidden="1" customWidth="1"/>
    <col min="8" max="8" width="15" hidden="1" customWidth="1"/>
    <col min="9" max="9" width="14.5703125" hidden="1" customWidth="1"/>
    <col min="10" max="10" width="14.5703125" style="5" customWidth="1"/>
    <col min="11" max="11" width="8.7109375" customWidth="1"/>
    <col min="12" max="12" width="11" customWidth="1"/>
    <col min="13" max="1023" width="8.7109375" customWidth="1"/>
    <col min="1024" max="1025" width="11.5703125" customWidth="1"/>
  </cols>
  <sheetData>
    <row r="1" spans="1:10" ht="74.650000000000006" customHeight="1" x14ac:dyDescent="0.25">
      <c r="C1" s="6"/>
      <c r="D1" s="4" t="s">
        <v>288</v>
      </c>
      <c r="E1" s="4"/>
      <c r="F1" s="4"/>
      <c r="G1" s="4"/>
    </row>
    <row r="2" spans="1:10" ht="71.650000000000006" customHeight="1" x14ac:dyDescent="0.25">
      <c r="B2" s="7"/>
      <c r="C2" s="7"/>
      <c r="D2" s="3" t="s">
        <v>0</v>
      </c>
      <c r="E2" s="3"/>
      <c r="F2" s="3"/>
      <c r="G2" s="3"/>
    </row>
    <row r="3" spans="1:10" ht="7.9" customHeight="1" x14ac:dyDescent="0.25">
      <c r="B3" s="8"/>
    </row>
    <row r="4" spans="1:10" ht="23.45" customHeight="1" x14ac:dyDescent="0.25">
      <c r="A4" s="2" t="s">
        <v>1</v>
      </c>
      <c r="B4" s="2"/>
      <c r="C4" s="2"/>
      <c r="D4" s="2"/>
      <c r="E4" s="2"/>
      <c r="F4" s="2"/>
      <c r="G4" s="2"/>
      <c r="H4" s="2"/>
      <c r="I4" s="2"/>
    </row>
    <row r="5" spans="1:10" ht="18.75" customHeigh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0" ht="18.75" customHeight="1" x14ac:dyDescent="0.25">
      <c r="A6" s="2"/>
      <c r="B6" s="2"/>
      <c r="C6" s="2"/>
      <c r="D6" s="2"/>
      <c r="E6" s="2"/>
      <c r="F6" s="2"/>
      <c r="G6" s="2"/>
      <c r="H6" s="2"/>
      <c r="I6" s="2"/>
    </row>
    <row r="7" spans="1:10" ht="18.75" customHeight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10" ht="54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10" ht="3" customHeight="1" x14ac:dyDescent="0.25">
      <c r="B9" s="1"/>
      <c r="C9" s="1"/>
      <c r="D9" s="1"/>
      <c r="E9" s="1"/>
      <c r="F9" s="1"/>
      <c r="G9" s="1"/>
    </row>
    <row r="10" spans="1:10" hidden="1" x14ac:dyDescent="0.25">
      <c r="B10" s="9"/>
    </row>
    <row r="11" spans="1:10" ht="47.25" x14ac:dyDescent="0.25">
      <c r="B11" s="10" t="s">
        <v>2</v>
      </c>
      <c r="C11" s="10" t="s">
        <v>3</v>
      </c>
      <c r="D11" s="10" t="s">
        <v>4</v>
      </c>
      <c r="E11" s="10" t="s">
        <v>5</v>
      </c>
      <c r="F11" s="10" t="s">
        <v>6</v>
      </c>
      <c r="G11" s="11" t="s">
        <v>7</v>
      </c>
      <c r="H11" s="12" t="s">
        <v>8</v>
      </c>
      <c r="I11" s="13" t="s">
        <v>9</v>
      </c>
      <c r="J11" s="14" t="s">
        <v>10</v>
      </c>
    </row>
    <row r="12" spans="1:10" ht="18.75" x14ac:dyDescent="0.25">
      <c r="B12" s="15" t="s">
        <v>11</v>
      </c>
      <c r="C12" s="16"/>
      <c r="D12" s="16"/>
      <c r="E12" s="16"/>
      <c r="F12" s="16"/>
      <c r="G12" s="17">
        <f>G13+G153</f>
        <v>139131.79999999999</v>
      </c>
      <c r="H12" s="18">
        <f>H13+H153</f>
        <v>142324.55021999998</v>
      </c>
      <c r="I12" s="18">
        <f>I13+I153</f>
        <v>146935.13681999999</v>
      </c>
      <c r="J12" s="19">
        <f t="shared" ref="J12:J43" si="0">I12-H12</f>
        <v>4610.5866000000096</v>
      </c>
    </row>
    <row r="13" spans="1:10" x14ac:dyDescent="0.25">
      <c r="B13" s="20" t="s">
        <v>12</v>
      </c>
      <c r="C13" s="21"/>
      <c r="D13" s="21"/>
      <c r="E13" s="21"/>
      <c r="F13" s="21"/>
      <c r="G13" s="22">
        <f>G14+G23+G37+G44+G49+G52+G68+G79+G82+G85+G88+G91+G107+G110+G121+G124+G132+G135+G139+G142</f>
        <v>109312.18</v>
      </c>
      <c r="H13" s="23">
        <f>H14+H23+H37+H44+H49+H52+H68+H79+H82+H85+H88+H91+H107+H110+H121+H124+H132+H135+H139+H142</f>
        <v>109671.20221999999</v>
      </c>
      <c r="I13" s="23">
        <f>I14+I23+I37+I44+I49+I52+I68+I79+I82+I85+I88+I91+I107+I110+I121+I124+I132+I135+I139+I142</f>
        <v>114161.31081999998</v>
      </c>
      <c r="J13" s="19">
        <f t="shared" si="0"/>
        <v>4490.1085999999923</v>
      </c>
    </row>
    <row r="14" spans="1:10" ht="45.75" customHeight="1" x14ac:dyDescent="0.25">
      <c r="B14" s="24" t="s">
        <v>13</v>
      </c>
      <c r="C14" s="25" t="s">
        <v>14</v>
      </c>
      <c r="D14" s="25"/>
      <c r="E14" s="25"/>
      <c r="F14" s="25"/>
      <c r="G14" s="22">
        <f>G15+G17++G19+G21</f>
        <v>731</v>
      </c>
      <c r="H14" s="22">
        <f>H15+H17++H19+H21</f>
        <v>731</v>
      </c>
      <c r="I14" s="23">
        <f>I15+I17++I19+I21</f>
        <v>768.66375000000005</v>
      </c>
      <c r="J14" s="26">
        <f t="shared" si="0"/>
        <v>37.66375000000005</v>
      </c>
    </row>
    <row r="15" spans="1:10" ht="52.5" hidden="1" customHeight="1" x14ac:dyDescent="0.25">
      <c r="B15" s="27" t="s">
        <v>15</v>
      </c>
      <c r="C15" s="28" t="s">
        <v>16</v>
      </c>
      <c r="D15" s="28"/>
      <c r="E15" s="28" t="s">
        <v>14</v>
      </c>
      <c r="F15" s="28" t="s">
        <v>17</v>
      </c>
      <c r="G15" s="29">
        <f>G16</f>
        <v>0</v>
      </c>
      <c r="H15" s="29">
        <f>H16</f>
        <v>0</v>
      </c>
      <c r="I15" s="29">
        <f>I16</f>
        <v>0</v>
      </c>
      <c r="J15" s="26">
        <f t="shared" si="0"/>
        <v>0</v>
      </c>
    </row>
    <row r="16" spans="1:10" ht="38.25" hidden="1" customHeight="1" x14ac:dyDescent="0.25">
      <c r="B16" s="27" t="s">
        <v>18</v>
      </c>
      <c r="C16" s="28" t="s">
        <v>19</v>
      </c>
      <c r="D16" s="28" t="s">
        <v>20</v>
      </c>
      <c r="E16" s="28" t="s">
        <v>14</v>
      </c>
      <c r="F16" s="28" t="s">
        <v>17</v>
      </c>
      <c r="G16" s="29">
        <v>0</v>
      </c>
      <c r="H16" s="29">
        <v>0</v>
      </c>
      <c r="I16" s="29">
        <v>0</v>
      </c>
      <c r="J16" s="26">
        <f t="shared" si="0"/>
        <v>0</v>
      </c>
    </row>
    <row r="17" spans="2:10" ht="48.75" hidden="1" customHeight="1" x14ac:dyDescent="0.25">
      <c r="B17" s="30" t="s">
        <v>15</v>
      </c>
      <c r="C17" s="28" t="s">
        <v>16</v>
      </c>
      <c r="D17" s="28"/>
      <c r="E17" s="28" t="s">
        <v>14</v>
      </c>
      <c r="F17" s="28" t="s">
        <v>21</v>
      </c>
      <c r="G17" s="29">
        <f>G18</f>
        <v>10</v>
      </c>
      <c r="H17" s="29">
        <f>H18</f>
        <v>10</v>
      </c>
      <c r="I17" s="29">
        <f>I18</f>
        <v>10</v>
      </c>
      <c r="J17" s="26">
        <f t="shared" si="0"/>
        <v>0</v>
      </c>
    </row>
    <row r="18" spans="2:10" ht="42.75" hidden="1" customHeight="1" x14ac:dyDescent="0.25">
      <c r="B18" s="30" t="s">
        <v>18</v>
      </c>
      <c r="C18" s="28" t="s">
        <v>19</v>
      </c>
      <c r="D18" s="28" t="s">
        <v>20</v>
      </c>
      <c r="E18" s="28" t="s">
        <v>14</v>
      </c>
      <c r="F18" s="28" t="s">
        <v>21</v>
      </c>
      <c r="G18" s="29">
        <v>10</v>
      </c>
      <c r="H18" s="29">
        <v>10</v>
      </c>
      <c r="I18" s="29">
        <v>10</v>
      </c>
      <c r="J18" s="26">
        <f t="shared" si="0"/>
        <v>0</v>
      </c>
    </row>
    <row r="19" spans="2:10" ht="68.25" hidden="1" customHeight="1" x14ac:dyDescent="0.25">
      <c r="B19" s="30" t="s">
        <v>22</v>
      </c>
      <c r="C19" s="28" t="s">
        <v>23</v>
      </c>
      <c r="D19" s="28"/>
      <c r="E19" s="28" t="s">
        <v>14</v>
      </c>
      <c r="F19" s="28" t="s">
        <v>21</v>
      </c>
      <c r="G19" s="29">
        <f>G20</f>
        <v>200</v>
      </c>
      <c r="H19" s="29">
        <f>H20</f>
        <v>200</v>
      </c>
      <c r="I19" s="29">
        <f>I20</f>
        <v>200</v>
      </c>
      <c r="J19" s="26">
        <f t="shared" si="0"/>
        <v>0</v>
      </c>
    </row>
    <row r="20" spans="2:10" ht="82.5" hidden="1" customHeight="1" x14ac:dyDescent="0.25">
      <c r="B20" s="30" t="s">
        <v>24</v>
      </c>
      <c r="C20" s="28" t="s">
        <v>25</v>
      </c>
      <c r="D20" s="28" t="s">
        <v>20</v>
      </c>
      <c r="E20" s="28" t="s">
        <v>14</v>
      </c>
      <c r="F20" s="28" t="s">
        <v>21</v>
      </c>
      <c r="G20" s="29">
        <v>200</v>
      </c>
      <c r="H20" s="29">
        <v>200</v>
      </c>
      <c r="I20" s="29">
        <v>200</v>
      </c>
      <c r="J20" s="26">
        <f t="shared" si="0"/>
        <v>0</v>
      </c>
    </row>
    <row r="21" spans="2:10" ht="31.5" x14ac:dyDescent="0.25">
      <c r="B21" s="27" t="s">
        <v>26</v>
      </c>
      <c r="C21" s="28" t="s">
        <v>27</v>
      </c>
      <c r="D21" s="28"/>
      <c r="E21" s="28" t="s">
        <v>28</v>
      </c>
      <c r="F21" s="28" t="s">
        <v>14</v>
      </c>
      <c r="G21" s="29">
        <f>G22</f>
        <v>521</v>
      </c>
      <c r="H21" s="29">
        <f>H22</f>
        <v>521</v>
      </c>
      <c r="I21" s="31">
        <f>I22</f>
        <v>558.66375000000005</v>
      </c>
      <c r="J21" s="26">
        <f t="shared" si="0"/>
        <v>37.66375000000005</v>
      </c>
    </row>
    <row r="22" spans="2:10" ht="36.6" customHeight="1" x14ac:dyDescent="0.25">
      <c r="B22" s="30" t="s">
        <v>29</v>
      </c>
      <c r="C22" s="28" t="s">
        <v>30</v>
      </c>
      <c r="D22" s="28" t="s">
        <v>31</v>
      </c>
      <c r="E22" s="28" t="s">
        <v>28</v>
      </c>
      <c r="F22" s="28" t="s">
        <v>14</v>
      </c>
      <c r="G22" s="29">
        <v>521</v>
      </c>
      <c r="H22" s="29">
        <v>521</v>
      </c>
      <c r="I22" s="31">
        <f>521+37.66375</f>
        <v>558.66375000000005</v>
      </c>
      <c r="J22" s="26">
        <f t="shared" si="0"/>
        <v>37.66375000000005</v>
      </c>
    </row>
    <row r="23" spans="2:10" ht="72" customHeight="1" x14ac:dyDescent="0.25">
      <c r="B23" s="24" t="s">
        <v>32</v>
      </c>
      <c r="C23" s="25" t="s">
        <v>33</v>
      </c>
      <c r="D23" s="25"/>
      <c r="E23" s="25"/>
      <c r="F23" s="25"/>
      <c r="G23" s="32">
        <f>G24+G26+G29+G31+G33+G35</f>
        <v>18866.8</v>
      </c>
      <c r="H23" s="32">
        <f>H24+H26+H29+H31+H33+H35</f>
        <v>19334.444</v>
      </c>
      <c r="I23" s="33">
        <f>I24+I26+I29+I31+I33+I35</f>
        <v>19336.971099999999</v>
      </c>
      <c r="J23" s="19">
        <f t="shared" si="0"/>
        <v>2.5270999999993364</v>
      </c>
    </row>
    <row r="24" spans="2:10" ht="31.5" hidden="1" x14ac:dyDescent="0.25">
      <c r="B24" s="30" t="s">
        <v>34</v>
      </c>
      <c r="C24" s="28" t="s">
        <v>35</v>
      </c>
      <c r="D24" s="28"/>
      <c r="E24" s="28" t="s">
        <v>14</v>
      </c>
      <c r="F24" s="28" t="s">
        <v>21</v>
      </c>
      <c r="G24" s="34">
        <f>G25</f>
        <v>11282.6</v>
      </c>
      <c r="H24" s="34">
        <f>H25</f>
        <v>11282.6</v>
      </c>
      <c r="I24" s="35">
        <f>I25</f>
        <v>11282.6</v>
      </c>
      <c r="J24" s="26">
        <f t="shared" si="0"/>
        <v>0</v>
      </c>
    </row>
    <row r="25" spans="2:10" ht="108.75" hidden="1" customHeight="1" x14ac:dyDescent="0.25">
      <c r="B25" s="30" t="s">
        <v>36</v>
      </c>
      <c r="C25" s="28" t="s">
        <v>37</v>
      </c>
      <c r="D25" s="28" t="s">
        <v>38</v>
      </c>
      <c r="E25" s="28" t="s">
        <v>14</v>
      </c>
      <c r="F25" s="28" t="s">
        <v>21</v>
      </c>
      <c r="G25" s="29">
        <v>11282.6</v>
      </c>
      <c r="H25" s="29">
        <v>11282.6</v>
      </c>
      <c r="I25" s="31">
        <v>11282.6</v>
      </c>
      <c r="J25" s="26">
        <f t="shared" si="0"/>
        <v>0</v>
      </c>
    </row>
    <row r="26" spans="2:10" ht="47.25" x14ac:dyDescent="0.25">
      <c r="B26" s="30" t="s">
        <v>39</v>
      </c>
      <c r="C26" s="28" t="s">
        <v>40</v>
      </c>
      <c r="D26" s="28"/>
      <c r="E26" s="28" t="s">
        <v>14</v>
      </c>
      <c r="F26" s="28" t="s">
        <v>21</v>
      </c>
      <c r="G26" s="29">
        <f>G27+G28</f>
        <v>1756</v>
      </c>
      <c r="H26" s="29">
        <f>H27+H28</f>
        <v>2223.6440000000002</v>
      </c>
      <c r="I26" s="31">
        <f>I27+I28</f>
        <v>2225.7440000000001</v>
      </c>
      <c r="J26" s="36">
        <f t="shared" si="0"/>
        <v>2.0999999999999091</v>
      </c>
    </row>
    <row r="27" spans="2:10" ht="63" hidden="1" x14ac:dyDescent="0.25">
      <c r="B27" s="37" t="s">
        <v>41</v>
      </c>
      <c r="C27" s="28" t="s">
        <v>42</v>
      </c>
      <c r="D27" s="28" t="s">
        <v>20</v>
      </c>
      <c r="E27" s="28" t="s">
        <v>14</v>
      </c>
      <c r="F27" s="28" t="s">
        <v>21</v>
      </c>
      <c r="G27" s="29">
        <v>1756</v>
      </c>
      <c r="H27" s="31">
        <f>1756+467.61027</f>
        <v>2223.6102700000001</v>
      </c>
      <c r="I27" s="31">
        <f>1756+467.61027</f>
        <v>2223.6102700000001</v>
      </c>
      <c r="J27" s="36">
        <f t="shared" si="0"/>
        <v>0</v>
      </c>
    </row>
    <row r="28" spans="2:10" ht="58.15" customHeight="1" x14ac:dyDescent="0.25">
      <c r="B28" s="37" t="s">
        <v>43</v>
      </c>
      <c r="C28" s="28" t="s">
        <v>42</v>
      </c>
      <c r="D28" s="28" t="s">
        <v>20</v>
      </c>
      <c r="E28" s="28" t="s">
        <v>14</v>
      </c>
      <c r="F28" s="28" t="s">
        <v>21</v>
      </c>
      <c r="G28" s="29">
        <v>0</v>
      </c>
      <c r="H28" s="31">
        <f>0+0.03373</f>
        <v>3.3730000000000003E-2</v>
      </c>
      <c r="I28" s="31">
        <f>0+0.03373+2.1</f>
        <v>2.1337299999999999</v>
      </c>
      <c r="J28" s="36">
        <f t="shared" si="0"/>
        <v>2.1</v>
      </c>
    </row>
    <row r="29" spans="2:10" ht="31.5" x14ac:dyDescent="0.25">
      <c r="B29" s="37" t="s">
        <v>44</v>
      </c>
      <c r="C29" s="28" t="s">
        <v>45</v>
      </c>
      <c r="D29" s="28"/>
      <c r="E29" s="28" t="s">
        <v>14</v>
      </c>
      <c r="F29" s="28" t="s">
        <v>21</v>
      </c>
      <c r="G29" s="34">
        <f>G30</f>
        <v>200.3</v>
      </c>
      <c r="H29" s="34">
        <f>H30</f>
        <v>200.3</v>
      </c>
      <c r="I29" s="35">
        <f>I30</f>
        <v>200.72710000000001</v>
      </c>
      <c r="J29" s="19">
        <f t="shared" si="0"/>
        <v>0.42709999999999582</v>
      </c>
    </row>
    <row r="30" spans="2:10" ht="47.25" x14ac:dyDescent="0.25">
      <c r="B30" s="37" t="s">
        <v>46</v>
      </c>
      <c r="C30" s="28" t="s">
        <v>47</v>
      </c>
      <c r="D30" s="28" t="s">
        <v>48</v>
      </c>
      <c r="E30" s="28" t="s">
        <v>14</v>
      </c>
      <c r="F30" s="28" t="s">
        <v>21</v>
      </c>
      <c r="G30" s="29">
        <v>200.3</v>
      </c>
      <c r="H30" s="29">
        <v>200.3</v>
      </c>
      <c r="I30" s="31">
        <f>200.3+0.4271</f>
        <v>200.72710000000001</v>
      </c>
      <c r="J30" s="19">
        <f t="shared" si="0"/>
        <v>0.42709999999999582</v>
      </c>
    </row>
    <row r="31" spans="2:10" ht="31.5" hidden="1" x14ac:dyDescent="0.25">
      <c r="B31" s="30" t="s">
        <v>49</v>
      </c>
      <c r="C31" s="28" t="s">
        <v>35</v>
      </c>
      <c r="D31" s="28"/>
      <c r="E31" s="28" t="s">
        <v>17</v>
      </c>
      <c r="F31" s="28" t="s">
        <v>50</v>
      </c>
      <c r="G31" s="29">
        <f>G32</f>
        <v>1106.8</v>
      </c>
      <c r="H31" s="29">
        <f>H32</f>
        <v>1106.8</v>
      </c>
      <c r="I31" s="29">
        <f>I32</f>
        <v>1106.8</v>
      </c>
      <c r="J31" s="26">
        <f t="shared" si="0"/>
        <v>0</v>
      </c>
    </row>
    <row r="32" spans="2:10" ht="111.75" hidden="1" customHeight="1" x14ac:dyDescent="0.25">
      <c r="B32" s="30" t="s">
        <v>36</v>
      </c>
      <c r="C32" s="28" t="s">
        <v>37</v>
      </c>
      <c r="D32" s="28" t="s">
        <v>38</v>
      </c>
      <c r="E32" s="28" t="s">
        <v>17</v>
      </c>
      <c r="F32" s="28" t="s">
        <v>50</v>
      </c>
      <c r="G32" s="29">
        <v>1106.8</v>
      </c>
      <c r="H32" s="29">
        <v>1106.8</v>
      </c>
      <c r="I32" s="29">
        <v>1106.8</v>
      </c>
      <c r="J32" s="26">
        <f t="shared" si="0"/>
        <v>0</v>
      </c>
    </row>
    <row r="33" spans="2:10" ht="31.5" hidden="1" x14ac:dyDescent="0.25">
      <c r="B33" s="30" t="s">
        <v>49</v>
      </c>
      <c r="C33" s="28" t="s">
        <v>35</v>
      </c>
      <c r="D33" s="28"/>
      <c r="E33" s="28" t="s">
        <v>51</v>
      </c>
      <c r="F33" s="28" t="s">
        <v>51</v>
      </c>
      <c r="G33" s="29">
        <f>G34</f>
        <v>1867.1</v>
      </c>
      <c r="H33" s="29">
        <f>H34</f>
        <v>1867.1</v>
      </c>
      <c r="I33" s="29">
        <f>I34</f>
        <v>1867.1</v>
      </c>
      <c r="J33" s="26">
        <f t="shared" si="0"/>
        <v>0</v>
      </c>
    </row>
    <row r="34" spans="2:10" ht="112.5" hidden="1" customHeight="1" x14ac:dyDescent="0.25">
      <c r="B34" s="30" t="s">
        <v>36</v>
      </c>
      <c r="C34" s="28" t="s">
        <v>37</v>
      </c>
      <c r="D34" s="28" t="s">
        <v>38</v>
      </c>
      <c r="E34" s="28" t="s">
        <v>51</v>
      </c>
      <c r="F34" s="28" t="s">
        <v>51</v>
      </c>
      <c r="G34" s="29">
        <v>1867.1</v>
      </c>
      <c r="H34" s="29">
        <v>1867.1</v>
      </c>
      <c r="I34" s="29">
        <v>1867.1</v>
      </c>
      <c r="J34" s="26">
        <f t="shared" si="0"/>
        <v>0</v>
      </c>
    </row>
    <row r="35" spans="2:10" ht="31.5" hidden="1" x14ac:dyDescent="0.25">
      <c r="B35" s="30" t="s">
        <v>49</v>
      </c>
      <c r="C35" s="28" t="s">
        <v>35</v>
      </c>
      <c r="D35" s="28"/>
      <c r="E35" s="28" t="s">
        <v>52</v>
      </c>
      <c r="F35" s="28" t="s">
        <v>14</v>
      </c>
      <c r="G35" s="29">
        <f>G36</f>
        <v>2654</v>
      </c>
      <c r="H35" s="29">
        <f>H36</f>
        <v>2654</v>
      </c>
      <c r="I35" s="29">
        <f>I36</f>
        <v>2654</v>
      </c>
      <c r="J35" s="26">
        <f t="shared" si="0"/>
        <v>0</v>
      </c>
    </row>
    <row r="36" spans="2:10" ht="108" hidden="1" customHeight="1" x14ac:dyDescent="0.25">
      <c r="B36" s="30" t="s">
        <v>36</v>
      </c>
      <c r="C36" s="28" t="s">
        <v>37</v>
      </c>
      <c r="D36" s="28" t="s">
        <v>38</v>
      </c>
      <c r="E36" s="28" t="s">
        <v>52</v>
      </c>
      <c r="F36" s="28" t="s">
        <v>14</v>
      </c>
      <c r="G36" s="29">
        <v>2654</v>
      </c>
      <c r="H36" s="29">
        <v>2654</v>
      </c>
      <c r="I36" s="29">
        <v>2654</v>
      </c>
      <c r="J36" s="26">
        <f t="shared" si="0"/>
        <v>0</v>
      </c>
    </row>
    <row r="37" spans="2:10" ht="60.75" hidden="1" customHeight="1" x14ac:dyDescent="0.25">
      <c r="B37" s="24" t="s">
        <v>53</v>
      </c>
      <c r="C37" s="25" t="s">
        <v>54</v>
      </c>
      <c r="D37" s="25"/>
      <c r="E37" s="25" t="s">
        <v>14</v>
      </c>
      <c r="F37" s="25" t="s">
        <v>21</v>
      </c>
      <c r="G37" s="22">
        <f>G38+G42</f>
        <v>1504.98</v>
      </c>
      <c r="H37" s="22">
        <f>H38+H42</f>
        <v>1541.88</v>
      </c>
      <c r="I37" s="22">
        <f>I38+I42</f>
        <v>1541.88</v>
      </c>
      <c r="J37" s="26">
        <f t="shared" si="0"/>
        <v>0</v>
      </c>
    </row>
    <row r="38" spans="2:10" ht="31.5" hidden="1" x14ac:dyDescent="0.25">
      <c r="B38" s="37" t="s">
        <v>55</v>
      </c>
      <c r="C38" s="28" t="s">
        <v>56</v>
      </c>
      <c r="D38" s="28"/>
      <c r="E38" s="28" t="s">
        <v>14</v>
      </c>
      <c r="F38" s="28" t="s">
        <v>21</v>
      </c>
      <c r="G38" s="29">
        <f>G39+G40+G41</f>
        <v>1504.98</v>
      </c>
      <c r="H38" s="38">
        <f>H39+H41</f>
        <v>1504.98</v>
      </c>
      <c r="I38" s="38">
        <f>I39+I41</f>
        <v>1504.98</v>
      </c>
      <c r="J38" s="26">
        <f t="shared" si="0"/>
        <v>0</v>
      </c>
    </row>
    <row r="39" spans="2:10" ht="47.25" hidden="1" x14ac:dyDescent="0.25">
      <c r="B39" s="37" t="s">
        <v>57</v>
      </c>
      <c r="C39" s="28" t="s">
        <v>58</v>
      </c>
      <c r="D39" s="28" t="s">
        <v>20</v>
      </c>
      <c r="E39" s="28" t="s">
        <v>14</v>
      </c>
      <c r="F39" s="28" t="s">
        <v>21</v>
      </c>
      <c r="G39" s="29">
        <v>1504.98</v>
      </c>
      <c r="H39" s="38">
        <f>1504.98-0.2057-0.29658</f>
        <v>1504.4777200000001</v>
      </c>
      <c r="I39" s="38">
        <f>1504.98-0.2057-0.29658</f>
        <v>1504.4777200000001</v>
      </c>
      <c r="J39" s="26">
        <f t="shared" si="0"/>
        <v>0</v>
      </c>
    </row>
    <row r="40" spans="2:10" ht="36.75" hidden="1" customHeight="1" x14ac:dyDescent="0.25">
      <c r="B40" s="37" t="s">
        <v>59</v>
      </c>
      <c r="C40" s="28" t="s">
        <v>58</v>
      </c>
      <c r="D40" s="28" t="s">
        <v>60</v>
      </c>
      <c r="E40" s="28" t="s">
        <v>14</v>
      </c>
      <c r="F40" s="28" t="s">
        <v>21</v>
      </c>
      <c r="G40" s="29"/>
      <c r="H40" s="29"/>
      <c r="I40" s="29"/>
      <c r="J40" s="26">
        <f t="shared" si="0"/>
        <v>0</v>
      </c>
    </row>
    <row r="41" spans="2:10" ht="44.25" hidden="1" customHeight="1" x14ac:dyDescent="0.25">
      <c r="B41" s="37" t="s">
        <v>57</v>
      </c>
      <c r="C41" s="28" t="s">
        <v>58</v>
      </c>
      <c r="D41" s="28" t="s">
        <v>48</v>
      </c>
      <c r="E41" s="28" t="s">
        <v>14</v>
      </c>
      <c r="F41" s="28" t="s">
        <v>21</v>
      </c>
      <c r="G41" s="29">
        <v>0</v>
      </c>
      <c r="H41" s="31">
        <f>0.2057+0.29658</f>
        <v>0.50228000000000006</v>
      </c>
      <c r="I41" s="31">
        <f>0.2057+0.29658</f>
        <v>0.50228000000000006</v>
      </c>
      <c r="J41" s="26">
        <f t="shared" si="0"/>
        <v>0</v>
      </c>
    </row>
    <row r="42" spans="2:10" ht="33.6" hidden="1" customHeight="1" x14ac:dyDescent="0.25">
      <c r="B42" s="37" t="s">
        <v>44</v>
      </c>
      <c r="C42" s="28" t="s">
        <v>61</v>
      </c>
      <c r="D42" s="28"/>
      <c r="E42" s="28" t="s">
        <v>14</v>
      </c>
      <c r="F42" s="28" t="s">
        <v>21</v>
      </c>
      <c r="G42" s="29">
        <f>G43</f>
        <v>0</v>
      </c>
      <c r="H42" s="39">
        <f>H43</f>
        <v>36.9</v>
      </c>
      <c r="I42" s="39">
        <f>I43</f>
        <v>36.9</v>
      </c>
      <c r="J42" s="26">
        <f t="shared" si="0"/>
        <v>0</v>
      </c>
    </row>
    <row r="43" spans="2:10" ht="63" hidden="1" x14ac:dyDescent="0.25">
      <c r="B43" s="40" t="s">
        <v>62</v>
      </c>
      <c r="C43" s="28" t="s">
        <v>63</v>
      </c>
      <c r="D43" s="28" t="s">
        <v>48</v>
      </c>
      <c r="E43" s="28" t="s">
        <v>14</v>
      </c>
      <c r="F43" s="28" t="s">
        <v>21</v>
      </c>
      <c r="G43" s="29">
        <v>0</v>
      </c>
      <c r="H43" s="39">
        <f>0+36.9</f>
        <v>36.9</v>
      </c>
      <c r="I43" s="39">
        <f>0+36.9</f>
        <v>36.9</v>
      </c>
      <c r="J43" s="26">
        <f t="shared" si="0"/>
        <v>0</v>
      </c>
    </row>
    <row r="44" spans="2:10" ht="58.5" hidden="1" customHeight="1" x14ac:dyDescent="0.25">
      <c r="B44" s="24" t="s">
        <v>64</v>
      </c>
      <c r="C44" s="25" t="s">
        <v>17</v>
      </c>
      <c r="D44" s="25"/>
      <c r="E44" s="25"/>
      <c r="F44" s="25"/>
      <c r="G44" s="22">
        <f>G45</f>
        <v>211.2</v>
      </c>
      <c r="H44" s="22">
        <f>H45</f>
        <v>678.2</v>
      </c>
      <c r="I44" s="22">
        <f>I45</f>
        <v>678.2</v>
      </c>
      <c r="J44" s="26">
        <f t="shared" ref="J44:J75" si="1">I44-H44</f>
        <v>0</v>
      </c>
    </row>
    <row r="45" spans="2:10" ht="35.25" hidden="1" customHeight="1" x14ac:dyDescent="0.25">
      <c r="B45" s="41" t="s">
        <v>65</v>
      </c>
      <c r="C45" s="28" t="s">
        <v>66</v>
      </c>
      <c r="D45" s="28"/>
      <c r="E45" s="28"/>
      <c r="F45" s="28"/>
      <c r="G45" s="29">
        <f>G46+G47</f>
        <v>211.2</v>
      </c>
      <c r="H45" s="29">
        <f>H46+H47</f>
        <v>678.2</v>
      </c>
      <c r="I45" s="29">
        <f>I46+I47+I48</f>
        <v>678.2</v>
      </c>
      <c r="J45" s="26">
        <f t="shared" si="1"/>
        <v>0</v>
      </c>
    </row>
    <row r="46" spans="2:10" ht="45.75" hidden="1" customHeight="1" x14ac:dyDescent="0.25">
      <c r="B46" s="42" t="s">
        <v>67</v>
      </c>
      <c r="C46" s="28" t="s">
        <v>68</v>
      </c>
      <c r="D46" s="28" t="s">
        <v>20</v>
      </c>
      <c r="E46" s="28" t="s">
        <v>54</v>
      </c>
      <c r="F46" s="28" t="s">
        <v>69</v>
      </c>
      <c r="G46" s="29">
        <v>11.2</v>
      </c>
      <c r="H46" s="29">
        <v>11.2</v>
      </c>
      <c r="I46" s="29">
        <v>11.2</v>
      </c>
      <c r="J46" s="26">
        <f t="shared" si="1"/>
        <v>0</v>
      </c>
    </row>
    <row r="47" spans="2:10" ht="48.75" hidden="1" customHeight="1" x14ac:dyDescent="0.25">
      <c r="B47" s="42" t="s">
        <v>67</v>
      </c>
      <c r="C47" s="28" t="s">
        <v>68</v>
      </c>
      <c r="D47" s="28" t="s">
        <v>20</v>
      </c>
      <c r="E47" s="28" t="s">
        <v>51</v>
      </c>
      <c r="F47" s="28" t="s">
        <v>54</v>
      </c>
      <c r="G47" s="29">
        <v>200</v>
      </c>
      <c r="H47" s="29">
        <f>200+467</f>
        <v>667</v>
      </c>
      <c r="I47" s="29">
        <f>200+467-49.42+49.42</f>
        <v>667</v>
      </c>
      <c r="J47" s="43">
        <f t="shared" si="1"/>
        <v>0</v>
      </c>
    </row>
    <row r="48" spans="2:10" ht="48.75" hidden="1" customHeight="1" x14ac:dyDescent="0.25">
      <c r="B48" s="42" t="s">
        <v>67</v>
      </c>
      <c r="C48" s="28" t="s">
        <v>68</v>
      </c>
      <c r="D48" s="28" t="s">
        <v>20</v>
      </c>
      <c r="E48" s="28" t="s">
        <v>51</v>
      </c>
      <c r="F48" s="28" t="s">
        <v>54</v>
      </c>
      <c r="G48" s="29">
        <v>0</v>
      </c>
      <c r="H48" s="29">
        <v>0</v>
      </c>
      <c r="I48" s="29">
        <f>49.42-49.42</f>
        <v>0</v>
      </c>
      <c r="J48" s="43">
        <f t="shared" si="1"/>
        <v>0</v>
      </c>
    </row>
    <row r="49" spans="2:10" ht="69" hidden="1" customHeight="1" x14ac:dyDescent="0.25">
      <c r="B49" s="44" t="s">
        <v>70</v>
      </c>
      <c r="C49" s="45" t="s">
        <v>71</v>
      </c>
      <c r="D49" s="25"/>
      <c r="E49" s="45"/>
      <c r="F49" s="45"/>
      <c r="G49" s="22">
        <f t="shared" ref="G49:I50" si="2">G50</f>
        <v>10</v>
      </c>
      <c r="H49" s="22">
        <f t="shared" si="2"/>
        <v>10</v>
      </c>
      <c r="I49" s="22">
        <f t="shared" si="2"/>
        <v>10</v>
      </c>
      <c r="J49" s="26">
        <f t="shared" si="1"/>
        <v>0</v>
      </c>
    </row>
    <row r="50" spans="2:10" ht="47.25" hidden="1" x14ac:dyDescent="0.25">
      <c r="B50" s="46" t="s">
        <v>72</v>
      </c>
      <c r="C50" s="47" t="s">
        <v>73</v>
      </c>
      <c r="D50" s="28"/>
      <c r="E50" s="47" t="s">
        <v>54</v>
      </c>
      <c r="F50" s="47" t="s">
        <v>74</v>
      </c>
      <c r="G50" s="29">
        <f t="shared" si="2"/>
        <v>10</v>
      </c>
      <c r="H50" s="29">
        <f t="shared" si="2"/>
        <v>10</v>
      </c>
      <c r="I50" s="29">
        <f t="shared" si="2"/>
        <v>10</v>
      </c>
      <c r="J50" s="26">
        <f t="shared" si="1"/>
        <v>0</v>
      </c>
    </row>
    <row r="51" spans="2:10" ht="39" hidden="1" customHeight="1" x14ac:dyDescent="0.25">
      <c r="B51" s="46" t="s">
        <v>18</v>
      </c>
      <c r="C51" s="47" t="s">
        <v>75</v>
      </c>
      <c r="D51" s="28" t="s">
        <v>20</v>
      </c>
      <c r="E51" s="47" t="s">
        <v>54</v>
      </c>
      <c r="F51" s="47" t="s">
        <v>74</v>
      </c>
      <c r="G51" s="29">
        <v>10</v>
      </c>
      <c r="H51" s="29">
        <v>10</v>
      </c>
      <c r="I51" s="29">
        <v>10</v>
      </c>
      <c r="J51" s="26">
        <f t="shared" si="1"/>
        <v>0</v>
      </c>
    </row>
    <row r="52" spans="2:10" ht="68.650000000000006" customHeight="1" x14ac:dyDescent="0.25">
      <c r="B52" s="24" t="s">
        <v>76</v>
      </c>
      <c r="C52" s="25" t="s">
        <v>77</v>
      </c>
      <c r="D52" s="25"/>
      <c r="E52" s="25"/>
      <c r="F52" s="25"/>
      <c r="G52" s="22">
        <f>G53+G57+G60+G62+G64+G66+G55</f>
        <v>3480</v>
      </c>
      <c r="H52" s="22">
        <f>H53+H60+H62+H64+H66+H55</f>
        <v>3568.6893100000002</v>
      </c>
      <c r="I52" s="23">
        <f>I53+I60+I62+I64+I66+I55</f>
        <v>5368.6893099999998</v>
      </c>
      <c r="J52" s="48">
        <f t="shared" si="1"/>
        <v>1799.9999999999995</v>
      </c>
    </row>
    <row r="53" spans="2:10" ht="33" customHeight="1" x14ac:dyDescent="0.25">
      <c r="B53" s="41" t="s">
        <v>78</v>
      </c>
      <c r="C53" s="28" t="s">
        <v>79</v>
      </c>
      <c r="D53" s="28"/>
      <c r="E53" s="28" t="s">
        <v>17</v>
      </c>
      <c r="F53" s="28" t="s">
        <v>51</v>
      </c>
      <c r="G53" s="29">
        <f>G54</f>
        <v>50</v>
      </c>
      <c r="H53" s="29">
        <f>H54</f>
        <v>50</v>
      </c>
      <c r="I53" s="29">
        <f>I54</f>
        <v>150</v>
      </c>
      <c r="J53" s="48">
        <f t="shared" si="1"/>
        <v>100</v>
      </c>
    </row>
    <row r="54" spans="2:10" ht="56.25" customHeight="1" x14ac:dyDescent="0.25">
      <c r="B54" s="41" t="s">
        <v>80</v>
      </c>
      <c r="C54" s="28" t="s">
        <v>81</v>
      </c>
      <c r="D54" s="28" t="s">
        <v>20</v>
      </c>
      <c r="E54" s="28" t="s">
        <v>17</v>
      </c>
      <c r="F54" s="28" t="s">
        <v>51</v>
      </c>
      <c r="G54" s="29">
        <v>50</v>
      </c>
      <c r="H54" s="29">
        <v>50</v>
      </c>
      <c r="I54" s="29">
        <f>50+100</f>
        <v>150</v>
      </c>
      <c r="J54" s="48">
        <f t="shared" si="1"/>
        <v>100</v>
      </c>
    </row>
    <row r="55" spans="2:10" ht="24.6" customHeight="1" x14ac:dyDescent="0.25">
      <c r="B55" s="42" t="s">
        <v>82</v>
      </c>
      <c r="C55" s="28" t="s">
        <v>83</v>
      </c>
      <c r="D55" s="28"/>
      <c r="E55" s="28" t="s">
        <v>51</v>
      </c>
      <c r="F55" s="28" t="s">
        <v>54</v>
      </c>
      <c r="G55" s="29">
        <f>G56+G57</f>
        <v>2000</v>
      </c>
      <c r="H55" s="31">
        <f>H56+H57</f>
        <v>2088.6893100000002</v>
      </c>
      <c r="I55" s="31">
        <f>I56+I57</f>
        <v>3388.6893100000002</v>
      </c>
      <c r="J55" s="48">
        <f t="shared" si="1"/>
        <v>1300</v>
      </c>
    </row>
    <row r="56" spans="2:10" ht="47.25" x14ac:dyDescent="0.25">
      <c r="B56" s="41" t="s">
        <v>84</v>
      </c>
      <c r="C56" s="28" t="s">
        <v>85</v>
      </c>
      <c r="D56" s="28" t="s">
        <v>20</v>
      </c>
      <c r="E56" s="28" t="s">
        <v>51</v>
      </c>
      <c r="F56" s="28" t="s">
        <v>54</v>
      </c>
      <c r="G56" s="29">
        <v>2000</v>
      </c>
      <c r="H56" s="31">
        <f>2000+85.12807</f>
        <v>2085.1280700000002</v>
      </c>
      <c r="I56" s="31">
        <f>2000+85.12807+1300</f>
        <v>3385.1280700000002</v>
      </c>
      <c r="J56" s="48">
        <f t="shared" si="1"/>
        <v>1300</v>
      </c>
    </row>
    <row r="57" spans="2:10" ht="36" hidden="1" customHeight="1" x14ac:dyDescent="0.25">
      <c r="B57" s="41" t="s">
        <v>86</v>
      </c>
      <c r="C57" s="28" t="s">
        <v>85</v>
      </c>
      <c r="D57" s="28" t="s">
        <v>48</v>
      </c>
      <c r="E57" s="28" t="s">
        <v>51</v>
      </c>
      <c r="F57" s="28" t="s">
        <v>54</v>
      </c>
      <c r="G57" s="29">
        <v>0</v>
      </c>
      <c r="H57" s="31">
        <f>0+1.45593+2.10531</f>
        <v>3.5612399999999997</v>
      </c>
      <c r="I57" s="31">
        <f>0+1.45593+2.10531</f>
        <v>3.5612399999999997</v>
      </c>
      <c r="J57" s="48">
        <f t="shared" si="1"/>
        <v>0</v>
      </c>
    </row>
    <row r="58" spans="2:10" ht="47.25" hidden="1" x14ac:dyDescent="0.25">
      <c r="B58" s="41" t="s">
        <v>84</v>
      </c>
      <c r="C58" s="28" t="s">
        <v>85</v>
      </c>
      <c r="D58" s="28" t="s">
        <v>20</v>
      </c>
      <c r="E58" s="28" t="s">
        <v>51</v>
      </c>
      <c r="F58" s="28" t="s">
        <v>54</v>
      </c>
      <c r="G58" s="29">
        <v>0</v>
      </c>
      <c r="H58" s="29">
        <v>0</v>
      </c>
      <c r="I58" s="29">
        <f>0</f>
        <v>0</v>
      </c>
      <c r="J58" s="48">
        <f t="shared" si="1"/>
        <v>0</v>
      </c>
    </row>
    <row r="59" spans="2:10" ht="33" hidden="1" customHeight="1" x14ac:dyDescent="0.25">
      <c r="B59" s="41" t="s">
        <v>86</v>
      </c>
      <c r="C59" s="28" t="s">
        <v>85</v>
      </c>
      <c r="D59" s="28" t="s">
        <v>48</v>
      </c>
      <c r="E59" s="28" t="s">
        <v>51</v>
      </c>
      <c r="F59" s="28" t="s">
        <v>54</v>
      </c>
      <c r="G59" s="29">
        <v>0</v>
      </c>
      <c r="H59" s="29">
        <v>0</v>
      </c>
      <c r="I59" s="29">
        <v>0</v>
      </c>
      <c r="J59" s="26">
        <f t="shared" si="1"/>
        <v>0</v>
      </c>
    </row>
    <row r="60" spans="2:10" ht="31.5" hidden="1" x14ac:dyDescent="0.25">
      <c r="B60" s="42" t="s">
        <v>87</v>
      </c>
      <c r="C60" s="28" t="s">
        <v>88</v>
      </c>
      <c r="D60" s="28"/>
      <c r="E60" s="28" t="s">
        <v>51</v>
      </c>
      <c r="F60" s="28" t="s">
        <v>54</v>
      </c>
      <c r="G60" s="29">
        <f>G61</f>
        <v>50</v>
      </c>
      <c r="H60" s="29">
        <f>H61</f>
        <v>50</v>
      </c>
      <c r="I60" s="29">
        <f>I61</f>
        <v>50</v>
      </c>
      <c r="J60" s="26">
        <f t="shared" si="1"/>
        <v>0</v>
      </c>
    </row>
    <row r="61" spans="2:10" ht="47.25" hidden="1" x14ac:dyDescent="0.25">
      <c r="B61" s="41" t="s">
        <v>89</v>
      </c>
      <c r="C61" s="28" t="s">
        <v>90</v>
      </c>
      <c r="D61" s="28" t="s">
        <v>20</v>
      </c>
      <c r="E61" s="28" t="s">
        <v>51</v>
      </c>
      <c r="F61" s="28" t="s">
        <v>54</v>
      </c>
      <c r="G61" s="29">
        <v>50</v>
      </c>
      <c r="H61" s="29">
        <v>50</v>
      </c>
      <c r="I61" s="29">
        <v>50</v>
      </c>
      <c r="J61" s="26">
        <f t="shared" si="1"/>
        <v>0</v>
      </c>
    </row>
    <row r="62" spans="2:10" ht="31.5" hidden="1" x14ac:dyDescent="0.25">
      <c r="B62" s="42" t="s">
        <v>91</v>
      </c>
      <c r="C62" s="28" t="s">
        <v>92</v>
      </c>
      <c r="D62" s="28"/>
      <c r="E62" s="28" t="s">
        <v>51</v>
      </c>
      <c r="F62" s="28" t="s">
        <v>54</v>
      </c>
      <c r="G62" s="29">
        <f>G63</f>
        <v>700</v>
      </c>
      <c r="H62" s="29">
        <f>H63</f>
        <v>700</v>
      </c>
      <c r="I62" s="29">
        <f>I63</f>
        <v>700</v>
      </c>
      <c r="J62" s="26">
        <f t="shared" si="1"/>
        <v>0</v>
      </c>
    </row>
    <row r="63" spans="2:10" ht="42" hidden="1" customHeight="1" x14ac:dyDescent="0.25">
      <c r="B63" s="41" t="s">
        <v>93</v>
      </c>
      <c r="C63" s="28" t="s">
        <v>94</v>
      </c>
      <c r="D63" s="28" t="s">
        <v>20</v>
      </c>
      <c r="E63" s="28" t="s">
        <v>51</v>
      </c>
      <c r="F63" s="28" t="s">
        <v>54</v>
      </c>
      <c r="G63" s="29">
        <v>700</v>
      </c>
      <c r="H63" s="29">
        <v>700</v>
      </c>
      <c r="I63" s="29">
        <v>700</v>
      </c>
      <c r="J63" s="26">
        <f t="shared" si="1"/>
        <v>0</v>
      </c>
    </row>
    <row r="64" spans="2:10" ht="31.5" x14ac:dyDescent="0.25">
      <c r="B64" s="42" t="s">
        <v>95</v>
      </c>
      <c r="C64" s="28" t="s">
        <v>96</v>
      </c>
      <c r="D64" s="28"/>
      <c r="E64" s="28" t="s">
        <v>51</v>
      </c>
      <c r="F64" s="28" t="s">
        <v>54</v>
      </c>
      <c r="G64" s="29">
        <f>G65</f>
        <v>600</v>
      </c>
      <c r="H64" s="29">
        <f>H65</f>
        <v>600</v>
      </c>
      <c r="I64" s="29">
        <f>I65</f>
        <v>1000</v>
      </c>
      <c r="J64" s="48">
        <f t="shared" si="1"/>
        <v>400</v>
      </c>
    </row>
    <row r="65" spans="2:10" ht="45.6" customHeight="1" x14ac:dyDescent="0.25">
      <c r="B65" s="41" t="s">
        <v>97</v>
      </c>
      <c r="C65" s="28" t="s">
        <v>98</v>
      </c>
      <c r="D65" s="28" t="s">
        <v>20</v>
      </c>
      <c r="E65" s="28" t="s">
        <v>51</v>
      </c>
      <c r="F65" s="28" t="s">
        <v>54</v>
      </c>
      <c r="G65" s="29">
        <v>600</v>
      </c>
      <c r="H65" s="29">
        <v>600</v>
      </c>
      <c r="I65" s="29">
        <f>600+400</f>
        <v>1000</v>
      </c>
      <c r="J65" s="48">
        <f t="shared" si="1"/>
        <v>400</v>
      </c>
    </row>
    <row r="66" spans="2:10" ht="31.5" hidden="1" customHeight="1" x14ac:dyDescent="0.25">
      <c r="B66" s="30" t="s">
        <v>99</v>
      </c>
      <c r="C66" s="28" t="s">
        <v>100</v>
      </c>
      <c r="D66" s="49"/>
      <c r="E66" s="28" t="s">
        <v>101</v>
      </c>
      <c r="F66" s="28" t="s">
        <v>51</v>
      </c>
      <c r="G66" s="29">
        <f>G67</f>
        <v>80</v>
      </c>
      <c r="H66" s="29">
        <f>H67</f>
        <v>80</v>
      </c>
      <c r="I66" s="29">
        <f>I67</f>
        <v>80</v>
      </c>
      <c r="J66" s="26">
        <f t="shared" si="1"/>
        <v>0</v>
      </c>
    </row>
    <row r="67" spans="2:10" ht="44.25" hidden="1" customHeight="1" x14ac:dyDescent="0.25">
      <c r="B67" s="30" t="s">
        <v>102</v>
      </c>
      <c r="C67" s="28" t="s">
        <v>103</v>
      </c>
      <c r="D67" s="50">
        <v>200</v>
      </c>
      <c r="E67" s="28" t="s">
        <v>101</v>
      </c>
      <c r="F67" s="28" t="s">
        <v>51</v>
      </c>
      <c r="G67" s="29">
        <v>80</v>
      </c>
      <c r="H67" s="29">
        <v>80</v>
      </c>
      <c r="I67" s="29">
        <v>80</v>
      </c>
      <c r="J67" s="26">
        <f t="shared" si="1"/>
        <v>0</v>
      </c>
    </row>
    <row r="68" spans="2:10" ht="63.4" hidden="1" customHeight="1" x14ac:dyDescent="0.25">
      <c r="B68" s="51" t="s">
        <v>104</v>
      </c>
      <c r="C68" s="25" t="s">
        <v>105</v>
      </c>
      <c r="D68" s="25"/>
      <c r="E68" s="25"/>
      <c r="F68" s="25"/>
      <c r="G68" s="22">
        <f>G69+G74+G77</f>
        <v>8301.2000000000007</v>
      </c>
      <c r="H68" s="22">
        <f>H69+H74+H77</f>
        <v>8301.2000000000007</v>
      </c>
      <c r="I68" s="22">
        <f>I69+I74+I77</f>
        <v>8301.2000000000007</v>
      </c>
      <c r="J68" s="26">
        <f t="shared" si="1"/>
        <v>0</v>
      </c>
    </row>
    <row r="69" spans="2:10" ht="61.15" hidden="1" customHeight="1" x14ac:dyDescent="0.25">
      <c r="B69" s="30" t="s">
        <v>106</v>
      </c>
      <c r="C69" s="28" t="s">
        <v>107</v>
      </c>
      <c r="D69" s="28"/>
      <c r="E69" s="28" t="s">
        <v>17</v>
      </c>
      <c r="F69" s="28" t="s">
        <v>69</v>
      </c>
      <c r="G69" s="29">
        <f>G70+G72</f>
        <v>2701.2</v>
      </c>
      <c r="H69" s="29">
        <f>H70+H72</f>
        <v>2701.2</v>
      </c>
      <c r="I69" s="29">
        <f>I70+I72</f>
        <v>2701.2</v>
      </c>
      <c r="J69" s="26">
        <f t="shared" si="1"/>
        <v>0</v>
      </c>
    </row>
    <row r="70" spans="2:10" ht="70.900000000000006" hidden="1" customHeight="1" x14ac:dyDescent="0.25">
      <c r="B70" s="52" t="s">
        <v>108</v>
      </c>
      <c r="C70" s="28" t="s">
        <v>109</v>
      </c>
      <c r="D70" s="28" t="s">
        <v>20</v>
      </c>
      <c r="E70" s="28" t="s">
        <v>17</v>
      </c>
      <c r="F70" s="28" t="s">
        <v>69</v>
      </c>
      <c r="G70" s="29">
        <v>760.2</v>
      </c>
      <c r="H70" s="29">
        <v>760.2</v>
      </c>
      <c r="I70" s="29">
        <v>760.2</v>
      </c>
      <c r="J70" s="26">
        <f t="shared" si="1"/>
        <v>0</v>
      </c>
    </row>
    <row r="71" spans="2:10" ht="64.900000000000006" hidden="1" customHeight="1" x14ac:dyDescent="0.25">
      <c r="B71" s="52" t="s">
        <v>110</v>
      </c>
      <c r="C71" s="28" t="s">
        <v>111</v>
      </c>
      <c r="D71" s="28" t="s">
        <v>20</v>
      </c>
      <c r="E71" s="28" t="s">
        <v>17</v>
      </c>
      <c r="F71" s="28" t="s">
        <v>69</v>
      </c>
      <c r="G71" s="29"/>
      <c r="H71" s="29"/>
      <c r="I71" s="29"/>
      <c r="J71" s="26">
        <f t="shared" si="1"/>
        <v>0</v>
      </c>
    </row>
    <row r="72" spans="2:10" ht="72" hidden="1" customHeight="1" x14ac:dyDescent="0.25">
      <c r="B72" s="52" t="s">
        <v>112</v>
      </c>
      <c r="C72" s="28" t="s">
        <v>113</v>
      </c>
      <c r="D72" s="28" t="s">
        <v>20</v>
      </c>
      <c r="E72" s="28" t="s">
        <v>17</v>
      </c>
      <c r="F72" s="28" t="s">
        <v>69</v>
      </c>
      <c r="G72" s="29">
        <v>1941</v>
      </c>
      <c r="H72" s="29">
        <v>1941</v>
      </c>
      <c r="I72" s="29">
        <v>1941</v>
      </c>
      <c r="J72" s="26">
        <f t="shared" si="1"/>
        <v>0</v>
      </c>
    </row>
    <row r="73" spans="2:10" ht="64.900000000000006" hidden="1" customHeight="1" x14ac:dyDescent="0.25">
      <c r="B73" s="52" t="s">
        <v>114</v>
      </c>
      <c r="C73" s="28" t="s">
        <v>115</v>
      </c>
      <c r="D73" s="28" t="s">
        <v>20</v>
      </c>
      <c r="E73" s="28" t="s">
        <v>17</v>
      </c>
      <c r="F73" s="28" t="s">
        <v>69</v>
      </c>
      <c r="G73" s="29">
        <v>0</v>
      </c>
      <c r="H73" s="29">
        <v>0</v>
      </c>
      <c r="I73" s="29">
        <v>0</v>
      </c>
      <c r="J73" s="26">
        <f t="shared" si="1"/>
        <v>0</v>
      </c>
    </row>
    <row r="74" spans="2:10" ht="49.9" hidden="1" customHeight="1" x14ac:dyDescent="0.25">
      <c r="B74" s="30" t="s">
        <v>116</v>
      </c>
      <c r="C74" s="28" t="s">
        <v>117</v>
      </c>
      <c r="D74" s="28"/>
      <c r="E74" s="28" t="s">
        <v>17</v>
      </c>
      <c r="F74" s="28" t="s">
        <v>69</v>
      </c>
      <c r="G74" s="29">
        <f>G75+G76</f>
        <v>4600</v>
      </c>
      <c r="H74" s="29">
        <f>H75+H76</f>
        <v>4600</v>
      </c>
      <c r="I74" s="29">
        <f>I75+I76</f>
        <v>4600</v>
      </c>
      <c r="J74" s="26">
        <f t="shared" si="1"/>
        <v>0</v>
      </c>
    </row>
    <row r="75" spans="2:10" ht="72" hidden="1" customHeight="1" x14ac:dyDescent="0.25">
      <c r="B75" s="52" t="s">
        <v>118</v>
      </c>
      <c r="C75" s="28" t="s">
        <v>119</v>
      </c>
      <c r="D75" s="28" t="s">
        <v>20</v>
      </c>
      <c r="E75" s="28" t="s">
        <v>17</v>
      </c>
      <c r="F75" s="28" t="s">
        <v>69</v>
      </c>
      <c r="G75" s="29">
        <v>4600</v>
      </c>
      <c r="H75" s="29">
        <v>4600</v>
      </c>
      <c r="I75" s="29">
        <v>4600</v>
      </c>
      <c r="J75" s="26">
        <f t="shared" si="1"/>
        <v>0</v>
      </c>
    </row>
    <row r="76" spans="2:10" ht="63" hidden="1" x14ac:dyDescent="0.25">
      <c r="B76" s="52" t="s">
        <v>120</v>
      </c>
      <c r="C76" s="28" t="s">
        <v>119</v>
      </c>
      <c r="D76" s="28" t="s">
        <v>48</v>
      </c>
      <c r="E76" s="28" t="s">
        <v>17</v>
      </c>
      <c r="F76" s="28" t="s">
        <v>69</v>
      </c>
      <c r="G76" s="53">
        <v>0</v>
      </c>
      <c r="H76" s="53">
        <v>0</v>
      </c>
      <c r="I76" s="53">
        <v>0</v>
      </c>
      <c r="J76" s="26">
        <f t="shared" ref="J76:J107" si="3">I76-H76</f>
        <v>0</v>
      </c>
    </row>
    <row r="77" spans="2:10" ht="31.5" hidden="1" x14ac:dyDescent="0.25">
      <c r="B77" s="30" t="s">
        <v>121</v>
      </c>
      <c r="C77" s="28" t="s">
        <v>122</v>
      </c>
      <c r="D77" s="28"/>
      <c r="E77" s="28" t="s">
        <v>17</v>
      </c>
      <c r="F77" s="28" t="s">
        <v>69</v>
      </c>
      <c r="G77" s="29">
        <f>G78</f>
        <v>1000</v>
      </c>
      <c r="H77" s="29">
        <f>H78</f>
        <v>1000</v>
      </c>
      <c r="I77" s="29">
        <f>I78</f>
        <v>1000</v>
      </c>
      <c r="J77" s="26">
        <f t="shared" si="3"/>
        <v>0</v>
      </c>
    </row>
    <row r="78" spans="2:10" ht="58.5" hidden="1" customHeight="1" x14ac:dyDescent="0.25">
      <c r="B78" s="52" t="s">
        <v>123</v>
      </c>
      <c r="C78" s="28" t="s">
        <v>124</v>
      </c>
      <c r="D78" s="28" t="s">
        <v>20</v>
      </c>
      <c r="E78" s="28" t="s">
        <v>17</v>
      </c>
      <c r="F78" s="28" t="s">
        <v>69</v>
      </c>
      <c r="G78" s="29">
        <v>1000</v>
      </c>
      <c r="H78" s="29">
        <v>1000</v>
      </c>
      <c r="I78" s="29">
        <v>1000</v>
      </c>
      <c r="J78" s="26">
        <f t="shared" si="3"/>
        <v>0</v>
      </c>
    </row>
    <row r="79" spans="2:10" ht="76.5" hidden="1" customHeight="1" x14ac:dyDescent="0.25">
      <c r="B79" s="24" t="s">
        <v>125</v>
      </c>
      <c r="C79" s="25" t="s">
        <v>52</v>
      </c>
      <c r="D79" s="21"/>
      <c r="E79" s="25"/>
      <c r="F79" s="25"/>
      <c r="G79" s="22">
        <f t="shared" ref="G79:I80" si="4">G80</f>
        <v>50</v>
      </c>
      <c r="H79" s="22">
        <f t="shared" si="4"/>
        <v>50</v>
      </c>
      <c r="I79" s="22">
        <f t="shared" si="4"/>
        <v>50</v>
      </c>
      <c r="J79" s="26">
        <f t="shared" si="3"/>
        <v>0</v>
      </c>
    </row>
    <row r="80" spans="2:10" ht="31.5" hidden="1" x14ac:dyDescent="0.25">
      <c r="B80" s="41" t="s">
        <v>126</v>
      </c>
      <c r="C80" s="28" t="s">
        <v>127</v>
      </c>
      <c r="D80" s="49"/>
      <c r="E80" s="28" t="s">
        <v>17</v>
      </c>
      <c r="F80" s="28" t="s">
        <v>50</v>
      </c>
      <c r="G80" s="29">
        <f t="shared" si="4"/>
        <v>50</v>
      </c>
      <c r="H80" s="29">
        <f t="shared" si="4"/>
        <v>50</v>
      </c>
      <c r="I80" s="29">
        <f t="shared" si="4"/>
        <v>50</v>
      </c>
      <c r="J80" s="26">
        <f t="shared" si="3"/>
        <v>0</v>
      </c>
    </row>
    <row r="81" spans="2:10" ht="46.5" hidden="1" customHeight="1" x14ac:dyDescent="0.25">
      <c r="B81" s="41" t="s">
        <v>18</v>
      </c>
      <c r="C81" s="28" t="s">
        <v>128</v>
      </c>
      <c r="D81" s="50">
        <v>200</v>
      </c>
      <c r="E81" s="28" t="s">
        <v>17</v>
      </c>
      <c r="F81" s="28" t="s">
        <v>50</v>
      </c>
      <c r="G81" s="29">
        <v>50</v>
      </c>
      <c r="H81" s="29">
        <v>50</v>
      </c>
      <c r="I81" s="29">
        <v>50</v>
      </c>
      <c r="J81" s="26">
        <f t="shared" si="3"/>
        <v>0</v>
      </c>
    </row>
    <row r="82" spans="2:10" ht="74.25" hidden="1" customHeight="1" x14ac:dyDescent="0.25">
      <c r="B82" s="24" t="s">
        <v>129</v>
      </c>
      <c r="C82" s="25" t="s">
        <v>69</v>
      </c>
      <c r="D82" s="21"/>
      <c r="E82" s="25"/>
      <c r="F82" s="25"/>
      <c r="G82" s="22">
        <f t="shared" ref="G82:I83" si="5">G83</f>
        <v>50</v>
      </c>
      <c r="H82" s="22">
        <f t="shared" si="5"/>
        <v>50</v>
      </c>
      <c r="I82" s="22">
        <f t="shared" si="5"/>
        <v>50</v>
      </c>
      <c r="J82" s="26">
        <f t="shared" si="3"/>
        <v>0</v>
      </c>
    </row>
    <row r="83" spans="2:10" ht="31.5" hidden="1" x14ac:dyDescent="0.25">
      <c r="B83" s="41" t="s">
        <v>130</v>
      </c>
      <c r="C83" s="28" t="s">
        <v>131</v>
      </c>
      <c r="D83" s="49"/>
      <c r="E83" s="28" t="s">
        <v>17</v>
      </c>
      <c r="F83" s="28" t="s">
        <v>50</v>
      </c>
      <c r="G83" s="29">
        <f t="shared" si="5"/>
        <v>50</v>
      </c>
      <c r="H83" s="29">
        <f t="shared" si="5"/>
        <v>50</v>
      </c>
      <c r="I83" s="29">
        <f t="shared" si="5"/>
        <v>50</v>
      </c>
      <c r="J83" s="26">
        <f t="shared" si="3"/>
        <v>0</v>
      </c>
    </row>
    <row r="84" spans="2:10" ht="40.5" hidden="1" customHeight="1" x14ac:dyDescent="0.25">
      <c r="B84" s="41" t="s">
        <v>18</v>
      </c>
      <c r="C84" s="28" t="s">
        <v>132</v>
      </c>
      <c r="D84" s="50">
        <v>200</v>
      </c>
      <c r="E84" s="28" t="s">
        <v>17</v>
      </c>
      <c r="F84" s="28" t="s">
        <v>50</v>
      </c>
      <c r="G84" s="29">
        <v>50</v>
      </c>
      <c r="H84" s="29">
        <v>50</v>
      </c>
      <c r="I84" s="29">
        <v>50</v>
      </c>
      <c r="J84" s="26">
        <f t="shared" si="3"/>
        <v>0</v>
      </c>
    </row>
    <row r="85" spans="2:10" ht="99" hidden="1" customHeight="1" x14ac:dyDescent="0.25">
      <c r="B85" s="24" t="s">
        <v>133</v>
      </c>
      <c r="C85" s="25" t="s">
        <v>28</v>
      </c>
      <c r="D85" s="54"/>
      <c r="E85" s="25"/>
      <c r="F85" s="25"/>
      <c r="G85" s="32">
        <f>G87</f>
        <v>60</v>
      </c>
      <c r="H85" s="32">
        <f>H87</f>
        <v>222</v>
      </c>
      <c r="I85" s="32">
        <f>I87</f>
        <v>222</v>
      </c>
      <c r="J85" s="26">
        <f t="shared" si="3"/>
        <v>0</v>
      </c>
    </row>
    <row r="86" spans="2:10" ht="31.5" hidden="1" x14ac:dyDescent="0.25">
      <c r="B86" s="41" t="s">
        <v>134</v>
      </c>
      <c r="C86" s="28" t="s">
        <v>135</v>
      </c>
      <c r="D86" s="50"/>
      <c r="E86" s="28" t="s">
        <v>17</v>
      </c>
      <c r="F86" s="28" t="s">
        <v>50</v>
      </c>
      <c r="G86" s="34">
        <f>G87</f>
        <v>60</v>
      </c>
      <c r="H86" s="34">
        <f>H87</f>
        <v>222</v>
      </c>
      <c r="I86" s="34">
        <f>I87</f>
        <v>222</v>
      </c>
      <c r="J86" s="26">
        <f t="shared" si="3"/>
        <v>0</v>
      </c>
    </row>
    <row r="87" spans="2:10" ht="47.25" hidden="1" x14ac:dyDescent="0.25">
      <c r="B87" s="41" t="s">
        <v>18</v>
      </c>
      <c r="C87" s="28" t="s">
        <v>136</v>
      </c>
      <c r="D87" s="50">
        <v>200</v>
      </c>
      <c r="E87" s="28" t="s">
        <v>17</v>
      </c>
      <c r="F87" s="28" t="s">
        <v>50</v>
      </c>
      <c r="G87" s="29">
        <v>60</v>
      </c>
      <c r="H87" s="29">
        <f>60+162</f>
        <v>222</v>
      </c>
      <c r="I87" s="29">
        <f>60+162</f>
        <v>222</v>
      </c>
      <c r="J87" s="26">
        <f t="shared" si="3"/>
        <v>0</v>
      </c>
    </row>
    <row r="88" spans="2:10" ht="48" hidden="1" customHeight="1" x14ac:dyDescent="0.25">
      <c r="B88" s="24" t="s">
        <v>137</v>
      </c>
      <c r="C88" s="25" t="s">
        <v>138</v>
      </c>
      <c r="D88" s="54"/>
      <c r="E88" s="25"/>
      <c r="F88" s="25"/>
      <c r="G88" s="22">
        <f t="shared" ref="G88:I89" si="6">G89</f>
        <v>10</v>
      </c>
      <c r="H88" s="22">
        <f t="shared" si="6"/>
        <v>10</v>
      </c>
      <c r="I88" s="22">
        <f t="shared" si="6"/>
        <v>10</v>
      </c>
      <c r="J88" s="26">
        <f t="shared" si="3"/>
        <v>0</v>
      </c>
    </row>
    <row r="89" spans="2:10" ht="31.5" hidden="1" x14ac:dyDescent="0.25">
      <c r="B89" s="41" t="s">
        <v>139</v>
      </c>
      <c r="C89" s="28" t="s">
        <v>140</v>
      </c>
      <c r="D89" s="50"/>
      <c r="E89" s="28" t="s">
        <v>17</v>
      </c>
      <c r="F89" s="28" t="s">
        <v>50</v>
      </c>
      <c r="G89" s="29">
        <f t="shared" si="6"/>
        <v>10</v>
      </c>
      <c r="H89" s="29">
        <f t="shared" si="6"/>
        <v>10</v>
      </c>
      <c r="I89" s="29">
        <f t="shared" si="6"/>
        <v>10</v>
      </c>
      <c r="J89" s="26">
        <f t="shared" si="3"/>
        <v>0</v>
      </c>
    </row>
    <row r="90" spans="2:10" ht="47.25" hidden="1" x14ac:dyDescent="0.25">
      <c r="B90" s="41" t="s">
        <v>18</v>
      </c>
      <c r="C90" s="28" t="s">
        <v>141</v>
      </c>
      <c r="D90" s="50">
        <v>200</v>
      </c>
      <c r="E90" s="28" t="s">
        <v>17</v>
      </c>
      <c r="F90" s="28" t="s">
        <v>50</v>
      </c>
      <c r="G90" s="29">
        <v>10</v>
      </c>
      <c r="H90" s="29">
        <v>10</v>
      </c>
      <c r="I90" s="29">
        <v>10</v>
      </c>
      <c r="J90" s="26">
        <f t="shared" si="3"/>
        <v>0</v>
      </c>
    </row>
    <row r="91" spans="2:10" ht="69.400000000000006" customHeight="1" x14ac:dyDescent="0.25">
      <c r="B91" s="24" t="s">
        <v>142</v>
      </c>
      <c r="C91" s="55" t="s">
        <v>50</v>
      </c>
      <c r="D91" s="28"/>
      <c r="E91" s="55"/>
      <c r="F91" s="55"/>
      <c r="G91" s="22">
        <f>G92+G102</f>
        <v>54659.399999999994</v>
      </c>
      <c r="H91" s="23">
        <f>H92+H102</f>
        <v>53248.193370000001</v>
      </c>
      <c r="I91" s="23">
        <f>I92+I102</f>
        <v>55761.071759999984</v>
      </c>
      <c r="J91" s="26">
        <f t="shared" si="3"/>
        <v>2512.8783899999835</v>
      </c>
    </row>
    <row r="92" spans="2:10" ht="56.65" customHeight="1" x14ac:dyDescent="0.25">
      <c r="B92" s="24" t="s">
        <v>143</v>
      </c>
      <c r="C92" s="56" t="s">
        <v>144</v>
      </c>
      <c r="D92" s="56"/>
      <c r="E92" s="56" t="s">
        <v>51</v>
      </c>
      <c r="F92" s="56" t="s">
        <v>14</v>
      </c>
      <c r="G92" s="29">
        <f>G95+G93</f>
        <v>44247.099999999991</v>
      </c>
      <c r="H92" s="31">
        <f>H95+H93</f>
        <v>44578.070630000002</v>
      </c>
      <c r="I92" s="31">
        <f>I95+I93</f>
        <v>47090.949019999985</v>
      </c>
      <c r="J92" s="26">
        <f t="shared" si="3"/>
        <v>2512.8783899999835</v>
      </c>
    </row>
    <row r="93" spans="2:10" ht="45" customHeight="1" x14ac:dyDescent="0.25">
      <c r="B93" s="57" t="s">
        <v>145</v>
      </c>
      <c r="C93" s="56" t="s">
        <v>146</v>
      </c>
      <c r="D93" s="56"/>
      <c r="E93" s="56"/>
      <c r="F93" s="56"/>
      <c r="G93" s="29">
        <f>G94</f>
        <v>0</v>
      </c>
      <c r="H93" s="31">
        <f>H94</f>
        <v>330.94103000000001</v>
      </c>
      <c r="I93" s="31">
        <f>I94</f>
        <v>318.31350000000003</v>
      </c>
      <c r="J93" s="26">
        <f t="shared" si="3"/>
        <v>-12.627529999999979</v>
      </c>
    </row>
    <row r="94" spans="2:10" ht="85.15" customHeight="1" x14ac:dyDescent="0.25">
      <c r="B94" s="58" t="s">
        <v>147</v>
      </c>
      <c r="C94" s="56" t="s">
        <v>148</v>
      </c>
      <c r="D94" s="56" t="s">
        <v>60</v>
      </c>
      <c r="E94" s="56" t="s">
        <v>51</v>
      </c>
      <c r="F94" s="56" t="s">
        <v>14</v>
      </c>
      <c r="G94" s="29">
        <v>0</v>
      </c>
      <c r="H94" s="31">
        <f>0+330.94103</f>
        <v>330.94103000000001</v>
      </c>
      <c r="I94" s="31">
        <f>0+330.94103-12.62753</f>
        <v>318.31350000000003</v>
      </c>
      <c r="J94" s="26">
        <f t="shared" si="3"/>
        <v>-12.627529999999979</v>
      </c>
    </row>
    <row r="95" spans="2:10" ht="76.150000000000006" customHeight="1" x14ac:dyDescent="0.25">
      <c r="B95" s="57" t="s">
        <v>149</v>
      </c>
      <c r="C95" s="56" t="s">
        <v>150</v>
      </c>
      <c r="D95" s="56"/>
      <c r="E95" s="56" t="s">
        <v>51</v>
      </c>
      <c r="F95" s="56" t="s">
        <v>14</v>
      </c>
      <c r="G95" s="59">
        <f>G96+G98+G100</f>
        <v>44247.099999999991</v>
      </c>
      <c r="H95" s="60">
        <f>H96+H98+H100</f>
        <v>44247.1296</v>
      </c>
      <c r="I95" s="60">
        <f>I96+I98+I100</f>
        <v>46772.635519999989</v>
      </c>
      <c r="J95" s="26">
        <f t="shared" si="3"/>
        <v>2525.5059199999887</v>
      </c>
    </row>
    <row r="96" spans="2:10" ht="108.95" customHeight="1" x14ac:dyDescent="0.25">
      <c r="B96" s="41" t="s">
        <v>151</v>
      </c>
      <c r="C96" s="56" t="s">
        <v>152</v>
      </c>
      <c r="D96" s="56" t="s">
        <v>60</v>
      </c>
      <c r="E96" s="56" t="s">
        <v>51</v>
      </c>
      <c r="F96" s="56" t="s">
        <v>14</v>
      </c>
      <c r="G96" s="59">
        <f>G97</f>
        <v>43362.2</v>
      </c>
      <c r="H96" s="60">
        <f>H97</f>
        <v>43362.187009999994</v>
      </c>
      <c r="I96" s="60">
        <f>I97</f>
        <v>45837.182809999991</v>
      </c>
      <c r="J96" s="26">
        <f t="shared" si="3"/>
        <v>2474.995799999997</v>
      </c>
    </row>
    <row r="97" spans="2:10" ht="20.25" customHeight="1" x14ac:dyDescent="0.25">
      <c r="B97" s="61" t="s">
        <v>153</v>
      </c>
      <c r="C97" s="56" t="s">
        <v>152</v>
      </c>
      <c r="D97" s="56" t="s">
        <v>60</v>
      </c>
      <c r="E97" s="56" t="s">
        <v>51</v>
      </c>
      <c r="F97" s="56" t="s">
        <v>14</v>
      </c>
      <c r="G97" s="59">
        <v>43362.2</v>
      </c>
      <c r="H97" s="60">
        <f>43362.2-0.01299</f>
        <v>43362.187009999994</v>
      </c>
      <c r="I97" s="60">
        <f>43362.2-0.01299+2474.9958</f>
        <v>45837.182809999991</v>
      </c>
      <c r="J97" s="26">
        <f t="shared" si="3"/>
        <v>2474.995799999997</v>
      </c>
    </row>
    <row r="98" spans="2:10" ht="74.650000000000006" customHeight="1" x14ac:dyDescent="0.25">
      <c r="B98" s="41" t="s">
        <v>154</v>
      </c>
      <c r="C98" s="56" t="s">
        <v>155</v>
      </c>
      <c r="D98" s="56" t="s">
        <v>60</v>
      </c>
      <c r="E98" s="56" t="s">
        <v>51</v>
      </c>
      <c r="F98" s="56" t="s">
        <v>14</v>
      </c>
      <c r="G98" s="62">
        <f>G99</f>
        <v>663.7</v>
      </c>
      <c r="H98" s="63">
        <f>H99</f>
        <v>663.70694000000003</v>
      </c>
      <c r="I98" s="63">
        <f>I99</f>
        <v>701.58953000000008</v>
      </c>
      <c r="J98" s="26">
        <f t="shared" si="3"/>
        <v>37.88259000000005</v>
      </c>
    </row>
    <row r="99" spans="2:10" ht="18.75" customHeight="1" x14ac:dyDescent="0.25">
      <c r="B99" s="61" t="s">
        <v>156</v>
      </c>
      <c r="C99" s="56" t="s">
        <v>155</v>
      </c>
      <c r="D99" s="56" t="s">
        <v>60</v>
      </c>
      <c r="E99" s="56" t="s">
        <v>51</v>
      </c>
      <c r="F99" s="56" t="s">
        <v>14</v>
      </c>
      <c r="G99" s="62">
        <v>663.7</v>
      </c>
      <c r="H99" s="63">
        <f>663.7+0.00694</f>
        <v>663.70694000000003</v>
      </c>
      <c r="I99" s="63">
        <f>663.7+0.00694+37.88259</f>
        <v>701.58953000000008</v>
      </c>
      <c r="J99" s="26">
        <f t="shared" si="3"/>
        <v>37.88259000000005</v>
      </c>
    </row>
    <row r="100" spans="2:10" ht="72" customHeight="1" x14ac:dyDescent="0.25">
      <c r="B100" s="41" t="s">
        <v>157</v>
      </c>
      <c r="C100" s="56" t="s">
        <v>158</v>
      </c>
      <c r="D100" s="56" t="s">
        <v>60</v>
      </c>
      <c r="E100" s="56" t="s">
        <v>51</v>
      </c>
      <c r="F100" s="56" t="s">
        <v>14</v>
      </c>
      <c r="G100" s="59">
        <f>G101</f>
        <v>221.2</v>
      </c>
      <c r="H100" s="60">
        <f>H101</f>
        <v>221.23564999999999</v>
      </c>
      <c r="I100" s="60">
        <f>I101</f>
        <v>233.86318</v>
      </c>
      <c r="J100" s="26">
        <f t="shared" si="3"/>
        <v>12.627530000000007</v>
      </c>
    </row>
    <row r="101" spans="2:10" ht="20.85" customHeight="1" x14ac:dyDescent="0.25">
      <c r="B101" s="61" t="s">
        <v>159</v>
      </c>
      <c r="C101" s="56" t="s">
        <v>158</v>
      </c>
      <c r="D101" s="56" t="s">
        <v>60</v>
      </c>
      <c r="E101" s="56" t="s">
        <v>51</v>
      </c>
      <c r="F101" s="56" t="s">
        <v>14</v>
      </c>
      <c r="G101" s="59">
        <v>221.2</v>
      </c>
      <c r="H101" s="60">
        <f>221.2+0.03565</f>
        <v>221.23564999999999</v>
      </c>
      <c r="I101" s="60">
        <f>221.2+0.03565+12.62753</f>
        <v>233.86318</v>
      </c>
      <c r="J101" s="26">
        <f t="shared" si="3"/>
        <v>12.627530000000007</v>
      </c>
    </row>
    <row r="102" spans="2:10" ht="43.5" hidden="1" customHeight="1" x14ac:dyDescent="0.25">
      <c r="B102" s="24" t="s">
        <v>160</v>
      </c>
      <c r="C102" s="55" t="s">
        <v>161</v>
      </c>
      <c r="D102" s="28"/>
      <c r="E102" s="55" t="s">
        <v>51</v>
      </c>
      <c r="F102" s="55" t="s">
        <v>14</v>
      </c>
      <c r="G102" s="59">
        <f>G103</f>
        <v>10412.299999999999</v>
      </c>
      <c r="H102" s="60">
        <f>H103</f>
        <v>8670.1227400000007</v>
      </c>
      <c r="I102" s="60">
        <f>I103</f>
        <v>8670.1227400000007</v>
      </c>
      <c r="J102" s="26">
        <f t="shared" si="3"/>
        <v>0</v>
      </c>
    </row>
    <row r="103" spans="2:10" ht="45" hidden="1" customHeight="1" x14ac:dyDescent="0.25">
      <c r="B103" s="41" t="s">
        <v>162</v>
      </c>
      <c r="C103" s="56" t="s">
        <v>163</v>
      </c>
      <c r="D103" s="28"/>
      <c r="E103" s="56" t="s">
        <v>51</v>
      </c>
      <c r="F103" s="56" t="s">
        <v>14</v>
      </c>
      <c r="G103" s="59">
        <f>G104+G105</f>
        <v>10412.299999999999</v>
      </c>
      <c r="H103" s="60">
        <f>H104+H105</f>
        <v>8670.1227400000007</v>
      </c>
      <c r="I103" s="60">
        <f>I104+I105</f>
        <v>8670.1227400000007</v>
      </c>
      <c r="J103" s="26">
        <f t="shared" si="3"/>
        <v>0</v>
      </c>
    </row>
    <row r="104" spans="2:10" ht="56.25" hidden="1" customHeight="1" x14ac:dyDescent="0.25">
      <c r="B104" s="42" t="s">
        <v>164</v>
      </c>
      <c r="C104" s="56" t="s">
        <v>165</v>
      </c>
      <c r="D104" s="56" t="s">
        <v>60</v>
      </c>
      <c r="E104" s="56" t="s">
        <v>51</v>
      </c>
      <c r="F104" s="56" t="s">
        <v>14</v>
      </c>
      <c r="G104" s="62">
        <v>8434</v>
      </c>
      <c r="H104" s="63">
        <f>8434-1411.20058</f>
        <v>7022.7994200000003</v>
      </c>
      <c r="I104" s="63">
        <f>8434-1411.20058</f>
        <v>7022.7994200000003</v>
      </c>
      <c r="J104" s="26">
        <f t="shared" si="3"/>
        <v>0</v>
      </c>
    </row>
    <row r="105" spans="2:10" ht="58.5" hidden="1" customHeight="1" x14ac:dyDescent="0.25">
      <c r="B105" s="42" t="s">
        <v>166</v>
      </c>
      <c r="C105" s="56" t="s">
        <v>167</v>
      </c>
      <c r="D105" s="56" t="s">
        <v>60</v>
      </c>
      <c r="E105" s="56" t="s">
        <v>51</v>
      </c>
      <c r="F105" s="56" t="s">
        <v>14</v>
      </c>
      <c r="G105" s="62">
        <v>1978.3</v>
      </c>
      <c r="H105" s="63">
        <f>1978.3-330.97668</f>
        <v>1647.32332</v>
      </c>
      <c r="I105" s="63">
        <f>1978.3-330.97668</f>
        <v>1647.32332</v>
      </c>
      <c r="J105" s="26">
        <f t="shared" si="3"/>
        <v>0</v>
      </c>
    </row>
    <row r="106" spans="2:10" ht="47.25" hidden="1" x14ac:dyDescent="0.25">
      <c r="B106" s="42" t="s">
        <v>168</v>
      </c>
      <c r="C106" s="56" t="s">
        <v>169</v>
      </c>
      <c r="D106" s="50">
        <v>300</v>
      </c>
      <c r="E106" s="56" t="s">
        <v>28</v>
      </c>
      <c r="F106" s="56" t="s">
        <v>54</v>
      </c>
      <c r="G106" s="59">
        <v>0</v>
      </c>
      <c r="H106" s="59">
        <v>0</v>
      </c>
      <c r="I106" s="59">
        <v>0</v>
      </c>
      <c r="J106" s="26">
        <f t="shared" si="3"/>
        <v>0</v>
      </c>
    </row>
    <row r="107" spans="2:10" ht="31.5" hidden="1" x14ac:dyDescent="0.25">
      <c r="B107" s="24" t="s">
        <v>170</v>
      </c>
      <c r="C107" s="25" t="s">
        <v>21</v>
      </c>
      <c r="D107" s="25"/>
      <c r="E107" s="25" t="s">
        <v>51</v>
      </c>
      <c r="F107" s="25" t="s">
        <v>14</v>
      </c>
      <c r="G107" s="22">
        <f t="shared" ref="G107:I108" si="7">G108</f>
        <v>830</v>
      </c>
      <c r="H107" s="22">
        <f t="shared" si="7"/>
        <v>830</v>
      </c>
      <c r="I107" s="22">
        <f t="shared" si="7"/>
        <v>830</v>
      </c>
      <c r="J107" s="26">
        <f t="shared" si="3"/>
        <v>0</v>
      </c>
    </row>
    <row r="108" spans="2:10" ht="47.25" hidden="1" x14ac:dyDescent="0.25">
      <c r="B108" s="42" t="s">
        <v>171</v>
      </c>
      <c r="C108" s="28" t="s">
        <v>172</v>
      </c>
      <c r="D108" s="28"/>
      <c r="E108" s="28" t="s">
        <v>51</v>
      </c>
      <c r="F108" s="28" t="s">
        <v>14</v>
      </c>
      <c r="G108" s="29">
        <f t="shared" si="7"/>
        <v>830</v>
      </c>
      <c r="H108" s="29">
        <f t="shared" si="7"/>
        <v>830</v>
      </c>
      <c r="I108" s="29">
        <f t="shared" si="7"/>
        <v>830</v>
      </c>
      <c r="J108" s="26">
        <f t="shared" ref="J108:J139" si="8">I108-H108</f>
        <v>0</v>
      </c>
    </row>
    <row r="109" spans="2:10" ht="54" hidden="1" customHeight="1" x14ac:dyDescent="0.25">
      <c r="B109" s="42" t="s">
        <v>173</v>
      </c>
      <c r="C109" s="28" t="s">
        <v>174</v>
      </c>
      <c r="D109" s="28" t="s">
        <v>20</v>
      </c>
      <c r="E109" s="28" t="s">
        <v>51</v>
      </c>
      <c r="F109" s="28" t="s">
        <v>14</v>
      </c>
      <c r="G109" s="59">
        <v>830</v>
      </c>
      <c r="H109" s="59">
        <v>830</v>
      </c>
      <c r="I109" s="59">
        <v>830</v>
      </c>
      <c r="J109" s="26">
        <f t="shared" si="8"/>
        <v>0</v>
      </c>
    </row>
    <row r="110" spans="2:10" ht="62.65" customHeight="1" x14ac:dyDescent="0.25">
      <c r="B110" s="51" t="s">
        <v>175</v>
      </c>
      <c r="C110" s="25" t="s">
        <v>74</v>
      </c>
      <c r="D110" s="25"/>
      <c r="E110" s="25" t="s">
        <v>51</v>
      </c>
      <c r="F110" s="25" t="s">
        <v>54</v>
      </c>
      <c r="G110" s="22">
        <f>G111+G119</f>
        <v>7173.3</v>
      </c>
      <c r="H110" s="23">
        <f>H111+H119+H117</f>
        <v>7681.9485399999994</v>
      </c>
      <c r="I110" s="23">
        <f>I111+I119+I117</f>
        <v>7818.9685399999998</v>
      </c>
      <c r="J110" s="43">
        <f t="shared" si="8"/>
        <v>137.02000000000044</v>
      </c>
    </row>
    <row r="111" spans="2:10" ht="74.25" hidden="1" customHeight="1" x14ac:dyDescent="0.25">
      <c r="B111" s="30" t="s">
        <v>176</v>
      </c>
      <c r="C111" s="28" t="s">
        <v>177</v>
      </c>
      <c r="D111" s="28"/>
      <c r="E111" s="28" t="s">
        <v>51</v>
      </c>
      <c r="F111" s="28" t="s">
        <v>54</v>
      </c>
      <c r="G111" s="29">
        <f>G112+G113+G114</f>
        <v>6919.3</v>
      </c>
      <c r="H111" s="29">
        <f>H112+H113+H114+H115</f>
        <v>6450.8</v>
      </c>
      <c r="I111" s="29">
        <f>I112+I113+I114+I115</f>
        <v>6450.8</v>
      </c>
      <c r="J111" s="43">
        <f t="shared" si="8"/>
        <v>0</v>
      </c>
    </row>
    <row r="112" spans="2:10" ht="96" hidden="1" customHeight="1" x14ac:dyDescent="0.25">
      <c r="B112" s="30" t="s">
        <v>178</v>
      </c>
      <c r="C112" s="28" t="s">
        <v>179</v>
      </c>
      <c r="D112" s="28" t="s">
        <v>20</v>
      </c>
      <c r="E112" s="28" t="s">
        <v>51</v>
      </c>
      <c r="F112" s="28" t="s">
        <v>54</v>
      </c>
      <c r="G112" s="29">
        <v>6005.7</v>
      </c>
      <c r="H112" s="29">
        <f>6005.7-6005.7</f>
        <v>0</v>
      </c>
      <c r="I112" s="29">
        <f>6005.7-6005.7</f>
        <v>0</v>
      </c>
      <c r="J112" s="43">
        <f t="shared" si="8"/>
        <v>0</v>
      </c>
    </row>
    <row r="113" spans="2:10" ht="97.5" hidden="1" customHeight="1" x14ac:dyDescent="0.25">
      <c r="B113" s="30" t="s">
        <v>180</v>
      </c>
      <c r="C113" s="28" t="s">
        <v>179</v>
      </c>
      <c r="D113" s="28" t="s">
        <v>20</v>
      </c>
      <c r="E113" s="28" t="s">
        <v>51</v>
      </c>
      <c r="F113" s="28" t="s">
        <v>54</v>
      </c>
      <c r="G113" s="29">
        <v>567.6</v>
      </c>
      <c r="H113" s="29">
        <f>567.6-567.6</f>
        <v>0</v>
      </c>
      <c r="I113" s="29">
        <f>567.6-567.6</f>
        <v>0</v>
      </c>
      <c r="J113" s="43">
        <f t="shared" si="8"/>
        <v>0</v>
      </c>
    </row>
    <row r="114" spans="2:10" ht="84" hidden="1" customHeight="1" x14ac:dyDescent="0.25">
      <c r="B114" s="30" t="s">
        <v>181</v>
      </c>
      <c r="C114" s="28" t="s">
        <v>179</v>
      </c>
      <c r="D114" s="28" t="s">
        <v>20</v>
      </c>
      <c r="E114" s="28" t="s">
        <v>51</v>
      </c>
      <c r="F114" s="28" t="s">
        <v>54</v>
      </c>
      <c r="G114" s="29">
        <v>346</v>
      </c>
      <c r="H114" s="29">
        <f>346-346</f>
        <v>0</v>
      </c>
      <c r="I114" s="29">
        <f>346-346</f>
        <v>0</v>
      </c>
      <c r="J114" s="43">
        <f t="shared" si="8"/>
        <v>0</v>
      </c>
    </row>
    <row r="115" spans="2:10" ht="84" hidden="1" customHeight="1" x14ac:dyDescent="0.25">
      <c r="B115" s="64" t="s">
        <v>182</v>
      </c>
      <c r="C115" s="28" t="s">
        <v>179</v>
      </c>
      <c r="D115" s="28" t="s">
        <v>20</v>
      </c>
      <c r="E115" s="28" t="s">
        <v>51</v>
      </c>
      <c r="F115" s="28" t="s">
        <v>54</v>
      </c>
      <c r="G115" s="29">
        <v>0</v>
      </c>
      <c r="H115" s="29">
        <f>6005.7+122.6+322.5</f>
        <v>6450.8</v>
      </c>
      <c r="I115" s="29">
        <f>6005.7+122.6+322.5</f>
        <v>6450.8</v>
      </c>
      <c r="J115" s="43">
        <f t="shared" si="8"/>
        <v>0</v>
      </c>
    </row>
    <row r="116" spans="2:10" ht="25.5" hidden="1" customHeight="1" x14ac:dyDescent="0.25">
      <c r="B116" s="65" t="s">
        <v>183</v>
      </c>
      <c r="C116" s="28" t="s">
        <v>179</v>
      </c>
      <c r="D116" s="28" t="s">
        <v>20</v>
      </c>
      <c r="E116" s="28" t="s">
        <v>51</v>
      </c>
      <c r="F116" s="28" t="s">
        <v>54</v>
      </c>
      <c r="G116" s="29">
        <v>0</v>
      </c>
      <c r="H116" s="29">
        <v>322.5</v>
      </c>
      <c r="I116" s="29">
        <v>322.5</v>
      </c>
      <c r="J116" s="43">
        <f t="shared" si="8"/>
        <v>0</v>
      </c>
    </row>
    <row r="117" spans="2:10" ht="94.5" hidden="1" x14ac:dyDescent="0.25">
      <c r="B117" s="66" t="s">
        <v>184</v>
      </c>
      <c r="C117" s="67" t="s">
        <v>185</v>
      </c>
      <c r="D117" s="28" t="s">
        <v>20</v>
      </c>
      <c r="E117" s="28" t="s">
        <v>51</v>
      </c>
      <c r="F117" s="28" t="s">
        <v>54</v>
      </c>
      <c r="G117" s="29">
        <v>0</v>
      </c>
      <c r="H117" s="29">
        <f>445+23.4</f>
        <v>468.4</v>
      </c>
      <c r="I117" s="29">
        <f>445+23.4</f>
        <v>468.4</v>
      </c>
      <c r="J117" s="43">
        <f t="shared" si="8"/>
        <v>0</v>
      </c>
    </row>
    <row r="118" spans="2:10" ht="7.5" hidden="1" customHeight="1" x14ac:dyDescent="0.25">
      <c r="B118" s="65" t="s">
        <v>183</v>
      </c>
      <c r="C118" s="67" t="s">
        <v>185</v>
      </c>
      <c r="D118" s="28" t="s">
        <v>20</v>
      </c>
      <c r="E118" s="28" t="s">
        <v>51</v>
      </c>
      <c r="F118" s="28" t="s">
        <v>54</v>
      </c>
      <c r="G118" s="29">
        <v>0</v>
      </c>
      <c r="H118" s="29">
        <f>0+23.4</f>
        <v>23.4</v>
      </c>
      <c r="I118" s="29">
        <f>0+23.4</f>
        <v>23.4</v>
      </c>
      <c r="J118" s="43">
        <f t="shared" si="8"/>
        <v>0</v>
      </c>
    </row>
    <row r="119" spans="2:10" ht="36" customHeight="1" x14ac:dyDescent="0.25">
      <c r="B119" s="41" t="s">
        <v>186</v>
      </c>
      <c r="C119" s="28" t="s">
        <v>187</v>
      </c>
      <c r="D119" s="28"/>
      <c r="E119" s="28" t="s">
        <v>51</v>
      </c>
      <c r="F119" s="28" t="s">
        <v>54</v>
      </c>
      <c r="G119" s="29">
        <f>G120</f>
        <v>254</v>
      </c>
      <c r="H119" s="31">
        <f>H120</f>
        <v>762.74854000000005</v>
      </c>
      <c r="I119" s="31">
        <f>I120</f>
        <v>899.76854000000003</v>
      </c>
      <c r="J119" s="43">
        <f t="shared" si="8"/>
        <v>137.01999999999998</v>
      </c>
    </row>
    <row r="120" spans="2:10" ht="82.9" customHeight="1" x14ac:dyDescent="0.25">
      <c r="B120" s="30" t="s">
        <v>188</v>
      </c>
      <c r="C120" s="28" t="s">
        <v>189</v>
      </c>
      <c r="D120" s="28" t="s">
        <v>20</v>
      </c>
      <c r="E120" s="28" t="s">
        <v>51</v>
      </c>
      <c r="F120" s="28" t="s">
        <v>54</v>
      </c>
      <c r="G120" s="29">
        <v>254</v>
      </c>
      <c r="H120" s="31">
        <f>254+508.64854+0.1</f>
        <v>762.74854000000005</v>
      </c>
      <c r="I120" s="31">
        <f>254+508.64854+0.1+49.42-49.42+137.02</f>
        <v>899.76854000000003</v>
      </c>
      <c r="J120" s="43">
        <f t="shared" si="8"/>
        <v>137.01999999999998</v>
      </c>
    </row>
    <row r="121" spans="2:10" ht="69.75" hidden="1" customHeight="1" x14ac:dyDescent="0.25">
      <c r="B121" s="24" t="s">
        <v>190</v>
      </c>
      <c r="C121" s="25" t="s">
        <v>191</v>
      </c>
      <c r="D121" s="21"/>
      <c r="E121" s="25" t="s">
        <v>52</v>
      </c>
      <c r="F121" s="25" t="s">
        <v>14</v>
      </c>
      <c r="G121" s="22">
        <f t="shared" ref="G121:I122" si="9">G122</f>
        <v>80</v>
      </c>
      <c r="H121" s="22">
        <f t="shared" si="9"/>
        <v>80</v>
      </c>
      <c r="I121" s="22">
        <f t="shared" si="9"/>
        <v>80</v>
      </c>
      <c r="J121" s="26">
        <f t="shared" si="8"/>
        <v>0</v>
      </c>
    </row>
    <row r="122" spans="2:10" ht="31.5" hidden="1" x14ac:dyDescent="0.25">
      <c r="B122" s="41" t="s">
        <v>192</v>
      </c>
      <c r="C122" s="28" t="s">
        <v>193</v>
      </c>
      <c r="D122" s="49"/>
      <c r="E122" s="28" t="s">
        <v>52</v>
      </c>
      <c r="F122" s="28" t="s">
        <v>14</v>
      </c>
      <c r="G122" s="29">
        <f t="shared" si="9"/>
        <v>80</v>
      </c>
      <c r="H122" s="29">
        <f t="shared" si="9"/>
        <v>80</v>
      </c>
      <c r="I122" s="29">
        <f t="shared" si="9"/>
        <v>80</v>
      </c>
      <c r="J122" s="26">
        <f t="shared" si="8"/>
        <v>0</v>
      </c>
    </row>
    <row r="123" spans="2:10" ht="61.5" hidden="1" customHeight="1" x14ac:dyDescent="0.25">
      <c r="B123" s="41" t="s">
        <v>194</v>
      </c>
      <c r="C123" s="28" t="s">
        <v>195</v>
      </c>
      <c r="D123" s="50">
        <v>600</v>
      </c>
      <c r="E123" s="28" t="s">
        <v>52</v>
      </c>
      <c r="F123" s="28" t="s">
        <v>14</v>
      </c>
      <c r="G123" s="29">
        <v>80</v>
      </c>
      <c r="H123" s="29">
        <v>80</v>
      </c>
      <c r="I123" s="29">
        <v>80</v>
      </c>
      <c r="J123" s="26">
        <f t="shared" si="8"/>
        <v>0</v>
      </c>
    </row>
    <row r="124" spans="2:10" ht="69.75" hidden="1" customHeight="1" x14ac:dyDescent="0.25">
      <c r="B124" s="51" t="s">
        <v>196</v>
      </c>
      <c r="C124" s="25" t="s">
        <v>197</v>
      </c>
      <c r="D124" s="21"/>
      <c r="E124" s="25" t="s">
        <v>52</v>
      </c>
      <c r="F124" s="25" t="s">
        <v>14</v>
      </c>
      <c r="G124" s="22">
        <f>G125</f>
        <v>11347.1</v>
      </c>
      <c r="H124" s="22">
        <f>H125</f>
        <v>11347.1</v>
      </c>
      <c r="I124" s="22">
        <f>I125</f>
        <v>11347.1</v>
      </c>
      <c r="J124" s="26">
        <f t="shared" si="8"/>
        <v>0</v>
      </c>
    </row>
    <row r="125" spans="2:10" ht="45" hidden="1" customHeight="1" x14ac:dyDescent="0.25">
      <c r="B125" s="30" t="s">
        <v>198</v>
      </c>
      <c r="C125" s="28" t="s">
        <v>199</v>
      </c>
      <c r="D125" s="49"/>
      <c r="E125" s="28" t="s">
        <v>52</v>
      </c>
      <c r="F125" s="28" t="s">
        <v>14</v>
      </c>
      <c r="G125" s="29">
        <f>G126+G127+G128</f>
        <v>11347.1</v>
      </c>
      <c r="H125" s="29">
        <f>H126+H127+H128</f>
        <v>11347.1</v>
      </c>
      <c r="I125" s="29">
        <f>I126+I127+I128</f>
        <v>11347.1</v>
      </c>
      <c r="J125" s="26">
        <f t="shared" si="8"/>
        <v>0</v>
      </c>
    </row>
    <row r="126" spans="2:10" ht="70.5" hidden="1" customHeight="1" x14ac:dyDescent="0.25">
      <c r="B126" s="41" t="s">
        <v>200</v>
      </c>
      <c r="C126" s="56" t="s">
        <v>201</v>
      </c>
      <c r="D126" s="50">
        <v>600</v>
      </c>
      <c r="E126" s="28" t="s">
        <v>52</v>
      </c>
      <c r="F126" s="28" t="s">
        <v>14</v>
      </c>
      <c r="G126" s="29">
        <v>7741.1</v>
      </c>
      <c r="H126" s="29">
        <v>7741.1</v>
      </c>
      <c r="I126" s="29">
        <v>7741.1</v>
      </c>
      <c r="J126" s="26">
        <f t="shared" si="8"/>
        <v>0</v>
      </c>
    </row>
    <row r="127" spans="2:10" ht="85.5" hidden="1" customHeight="1" x14ac:dyDescent="0.25">
      <c r="B127" s="41" t="s">
        <v>202</v>
      </c>
      <c r="C127" s="56" t="s">
        <v>203</v>
      </c>
      <c r="D127" s="50">
        <v>600</v>
      </c>
      <c r="E127" s="28" t="s">
        <v>52</v>
      </c>
      <c r="F127" s="28" t="s">
        <v>14</v>
      </c>
      <c r="G127" s="29">
        <v>3606</v>
      </c>
      <c r="H127" s="29">
        <v>3606</v>
      </c>
      <c r="I127" s="29">
        <v>3606</v>
      </c>
      <c r="J127" s="26">
        <f t="shared" si="8"/>
        <v>0</v>
      </c>
    </row>
    <row r="128" spans="2:10" ht="83.25" hidden="1" customHeight="1" x14ac:dyDescent="0.25">
      <c r="B128" s="41" t="s">
        <v>204</v>
      </c>
      <c r="C128" s="56" t="s">
        <v>201</v>
      </c>
      <c r="D128" s="50">
        <v>600</v>
      </c>
      <c r="E128" s="28" t="s">
        <v>52</v>
      </c>
      <c r="F128" s="28" t="s">
        <v>14</v>
      </c>
      <c r="G128" s="29"/>
      <c r="H128" s="29"/>
      <c r="I128" s="29"/>
      <c r="J128" s="26">
        <f t="shared" si="8"/>
        <v>0</v>
      </c>
    </row>
    <row r="129" spans="2:10" ht="48" hidden="1" customHeight="1" x14ac:dyDescent="0.25">
      <c r="B129" s="68" t="s">
        <v>205</v>
      </c>
      <c r="C129" s="25" t="s">
        <v>206</v>
      </c>
      <c r="D129" s="21"/>
      <c r="E129" s="25" t="s">
        <v>28</v>
      </c>
      <c r="F129" s="25" t="s">
        <v>54</v>
      </c>
      <c r="G129" s="32">
        <f t="shared" ref="G129:I130" si="10">G130</f>
        <v>0</v>
      </c>
      <c r="H129" s="32">
        <f t="shared" si="10"/>
        <v>0</v>
      </c>
      <c r="I129" s="32">
        <f t="shared" si="10"/>
        <v>0</v>
      </c>
      <c r="J129" s="26">
        <f t="shared" si="8"/>
        <v>0</v>
      </c>
    </row>
    <row r="130" spans="2:10" ht="31.5" hidden="1" x14ac:dyDescent="0.25">
      <c r="B130" s="52" t="s">
        <v>207</v>
      </c>
      <c r="C130" s="28" t="s">
        <v>208</v>
      </c>
      <c r="D130" s="49"/>
      <c r="E130" s="28" t="s">
        <v>28</v>
      </c>
      <c r="F130" s="28" t="s">
        <v>54</v>
      </c>
      <c r="G130" s="34">
        <f t="shared" si="10"/>
        <v>0</v>
      </c>
      <c r="H130" s="34">
        <f t="shared" si="10"/>
        <v>0</v>
      </c>
      <c r="I130" s="34">
        <f t="shared" si="10"/>
        <v>0</v>
      </c>
      <c r="J130" s="26">
        <f t="shared" si="8"/>
        <v>0</v>
      </c>
    </row>
    <row r="131" spans="2:10" ht="34.9" hidden="1" customHeight="1" x14ac:dyDescent="0.25">
      <c r="B131" s="41" t="s">
        <v>209</v>
      </c>
      <c r="C131" s="28" t="s">
        <v>210</v>
      </c>
      <c r="D131" s="50">
        <v>500</v>
      </c>
      <c r="E131" s="28" t="s">
        <v>28</v>
      </c>
      <c r="F131" s="28" t="s">
        <v>54</v>
      </c>
      <c r="G131" s="29">
        <v>0</v>
      </c>
      <c r="H131" s="29">
        <v>0</v>
      </c>
      <c r="I131" s="29">
        <v>0</v>
      </c>
      <c r="J131" s="26">
        <f t="shared" si="8"/>
        <v>0</v>
      </c>
    </row>
    <row r="132" spans="2:10" ht="58.15" customHeight="1" x14ac:dyDescent="0.25">
      <c r="B132" s="68" t="s">
        <v>205</v>
      </c>
      <c r="C132" s="25" t="s">
        <v>206</v>
      </c>
      <c r="D132" s="21"/>
      <c r="E132" s="25" t="s">
        <v>28</v>
      </c>
      <c r="F132" s="25" t="s">
        <v>17</v>
      </c>
      <c r="G132" s="32">
        <f t="shared" ref="G132:I133" si="11">G133</f>
        <v>200</v>
      </c>
      <c r="H132" s="32">
        <f t="shared" si="11"/>
        <v>239.34700000000001</v>
      </c>
      <c r="I132" s="33">
        <f t="shared" si="11"/>
        <v>239.36636000000001</v>
      </c>
      <c r="J132" s="26">
        <f t="shared" si="8"/>
        <v>1.9360000000006039E-2</v>
      </c>
    </row>
    <row r="133" spans="2:10" ht="35.85" customHeight="1" x14ac:dyDescent="0.25">
      <c r="B133" s="52" t="s">
        <v>207</v>
      </c>
      <c r="C133" s="28" t="s">
        <v>208</v>
      </c>
      <c r="D133" s="49"/>
      <c r="E133" s="28" t="s">
        <v>28</v>
      </c>
      <c r="F133" s="28" t="s">
        <v>17</v>
      </c>
      <c r="G133" s="34">
        <f t="shared" si="11"/>
        <v>200</v>
      </c>
      <c r="H133" s="34">
        <f t="shared" si="11"/>
        <v>239.34700000000001</v>
      </c>
      <c r="I133" s="35">
        <f t="shared" si="11"/>
        <v>239.36636000000001</v>
      </c>
      <c r="J133" s="26">
        <f t="shared" si="8"/>
        <v>1.9360000000006039E-2</v>
      </c>
    </row>
    <row r="134" spans="2:10" ht="47.1" customHeight="1" x14ac:dyDescent="0.25">
      <c r="B134" s="41" t="s">
        <v>209</v>
      </c>
      <c r="C134" s="28" t="s">
        <v>211</v>
      </c>
      <c r="D134" s="50">
        <v>500</v>
      </c>
      <c r="E134" s="28" t="s">
        <v>28</v>
      </c>
      <c r="F134" s="28" t="s">
        <v>17</v>
      </c>
      <c r="G134" s="29">
        <v>200</v>
      </c>
      <c r="H134" s="29">
        <f>200+39.347</f>
        <v>239.34700000000001</v>
      </c>
      <c r="I134" s="31">
        <f>200+39.347+0.01936</f>
        <v>239.36636000000001</v>
      </c>
      <c r="J134" s="26">
        <f t="shared" si="8"/>
        <v>1.9360000000006039E-2</v>
      </c>
    </row>
    <row r="135" spans="2:10" ht="73.150000000000006" hidden="1" customHeight="1" x14ac:dyDescent="0.25">
      <c r="B135" s="51" t="s">
        <v>212</v>
      </c>
      <c r="C135" s="25" t="s">
        <v>213</v>
      </c>
      <c r="D135" s="21"/>
      <c r="E135" s="25" t="s">
        <v>138</v>
      </c>
      <c r="F135" s="25" t="s">
        <v>33</v>
      </c>
      <c r="G135" s="22">
        <f>G136</f>
        <v>297.2</v>
      </c>
      <c r="H135" s="22">
        <f>H136</f>
        <v>297.2</v>
      </c>
      <c r="I135" s="22">
        <f>I136</f>
        <v>297.2</v>
      </c>
      <c r="J135" s="26">
        <f t="shared" si="8"/>
        <v>0</v>
      </c>
    </row>
    <row r="136" spans="2:10" ht="35.25" hidden="1" customHeight="1" x14ac:dyDescent="0.25">
      <c r="B136" s="41" t="s">
        <v>214</v>
      </c>
      <c r="C136" s="28" t="s">
        <v>215</v>
      </c>
      <c r="D136" s="49"/>
      <c r="E136" s="28" t="s">
        <v>138</v>
      </c>
      <c r="F136" s="28" t="s">
        <v>33</v>
      </c>
      <c r="G136" s="29">
        <f>G137+G138</f>
        <v>297.2</v>
      </c>
      <c r="H136" s="29">
        <f>H137+H138</f>
        <v>297.2</v>
      </c>
      <c r="I136" s="29">
        <f>I137+I138</f>
        <v>297.2</v>
      </c>
      <c r="J136" s="26">
        <f t="shared" si="8"/>
        <v>0</v>
      </c>
    </row>
    <row r="137" spans="2:10" ht="57" hidden="1" customHeight="1" x14ac:dyDescent="0.25">
      <c r="B137" s="37" t="s">
        <v>216</v>
      </c>
      <c r="C137" s="47" t="s">
        <v>217</v>
      </c>
      <c r="D137" s="50">
        <v>600</v>
      </c>
      <c r="E137" s="28" t="s">
        <v>138</v>
      </c>
      <c r="F137" s="28" t="s">
        <v>33</v>
      </c>
      <c r="G137" s="29">
        <v>297.2</v>
      </c>
      <c r="H137" s="29">
        <v>297.2</v>
      </c>
      <c r="I137" s="29">
        <v>297.2</v>
      </c>
      <c r="J137" s="26">
        <f t="shared" si="8"/>
        <v>0</v>
      </c>
    </row>
    <row r="138" spans="2:10" ht="85.9" hidden="1" customHeight="1" x14ac:dyDescent="0.25">
      <c r="B138" s="37" t="s">
        <v>218</v>
      </c>
      <c r="C138" s="28" t="s">
        <v>219</v>
      </c>
      <c r="D138" s="28" t="s">
        <v>60</v>
      </c>
      <c r="E138" s="28" t="s">
        <v>138</v>
      </c>
      <c r="F138" s="28" t="s">
        <v>33</v>
      </c>
      <c r="G138" s="29">
        <v>0</v>
      </c>
      <c r="H138" s="29">
        <v>0</v>
      </c>
      <c r="I138" s="29">
        <f>0+20-20</f>
        <v>0</v>
      </c>
      <c r="J138" s="26">
        <f t="shared" si="8"/>
        <v>0</v>
      </c>
    </row>
    <row r="139" spans="2:10" ht="50.25" hidden="1" customHeight="1" x14ac:dyDescent="0.25">
      <c r="B139" s="68" t="s">
        <v>220</v>
      </c>
      <c r="C139" s="45" t="s">
        <v>221</v>
      </c>
      <c r="D139" s="54"/>
      <c r="E139" s="25" t="s">
        <v>51</v>
      </c>
      <c r="F139" s="25" t="s">
        <v>54</v>
      </c>
      <c r="G139" s="22">
        <f t="shared" ref="G139:I140" si="12">G140</f>
        <v>1400</v>
      </c>
      <c r="H139" s="22">
        <f t="shared" si="12"/>
        <v>1400</v>
      </c>
      <c r="I139" s="22">
        <f t="shared" si="12"/>
        <v>1400</v>
      </c>
      <c r="J139" s="26">
        <f t="shared" si="8"/>
        <v>0</v>
      </c>
    </row>
    <row r="140" spans="2:10" ht="33.75" hidden="1" customHeight="1" x14ac:dyDescent="0.25">
      <c r="B140" s="30" t="s">
        <v>222</v>
      </c>
      <c r="C140" s="47" t="s">
        <v>223</v>
      </c>
      <c r="D140" s="50"/>
      <c r="E140" s="28" t="s">
        <v>51</v>
      </c>
      <c r="F140" s="28" t="s">
        <v>54</v>
      </c>
      <c r="G140" s="29">
        <f t="shared" si="12"/>
        <v>1400</v>
      </c>
      <c r="H140" s="29">
        <f t="shared" si="12"/>
        <v>1400</v>
      </c>
      <c r="I140" s="29">
        <f t="shared" si="12"/>
        <v>1400</v>
      </c>
      <c r="J140" s="26">
        <f t="shared" ref="J140:J171" si="13">I140-H140</f>
        <v>0</v>
      </c>
    </row>
    <row r="141" spans="2:10" ht="56.25" hidden="1" customHeight="1" x14ac:dyDescent="0.25">
      <c r="B141" s="42" t="s">
        <v>224</v>
      </c>
      <c r="C141" s="47" t="s">
        <v>225</v>
      </c>
      <c r="D141" s="50">
        <v>200</v>
      </c>
      <c r="E141" s="28" t="s">
        <v>51</v>
      </c>
      <c r="F141" s="28" t="s">
        <v>54</v>
      </c>
      <c r="G141" s="29">
        <v>1400</v>
      </c>
      <c r="H141" s="29">
        <v>1400</v>
      </c>
      <c r="I141" s="29">
        <v>1400</v>
      </c>
      <c r="J141" s="26">
        <f t="shared" si="13"/>
        <v>0</v>
      </c>
    </row>
    <row r="142" spans="2:10" ht="94.5" hidden="1" x14ac:dyDescent="0.25">
      <c r="B142" s="24" t="s">
        <v>226</v>
      </c>
      <c r="C142" s="45" t="s">
        <v>227</v>
      </c>
      <c r="D142" s="54"/>
      <c r="E142" s="25"/>
      <c r="F142" s="25"/>
      <c r="G142" s="22">
        <f t="shared" ref="G142:I143" si="14">G143</f>
        <v>50</v>
      </c>
      <c r="H142" s="22">
        <f t="shared" si="14"/>
        <v>50</v>
      </c>
      <c r="I142" s="22">
        <f t="shared" si="14"/>
        <v>50</v>
      </c>
      <c r="J142" s="26">
        <f t="shared" si="13"/>
        <v>0</v>
      </c>
    </row>
    <row r="143" spans="2:10" ht="31.5" hidden="1" customHeight="1" x14ac:dyDescent="0.25">
      <c r="B143" s="41" t="s">
        <v>228</v>
      </c>
      <c r="C143" s="47" t="s">
        <v>229</v>
      </c>
      <c r="D143" s="50"/>
      <c r="E143" s="28"/>
      <c r="F143" s="28"/>
      <c r="G143" s="29">
        <f t="shared" si="14"/>
        <v>50</v>
      </c>
      <c r="H143" s="29">
        <f t="shared" si="14"/>
        <v>50</v>
      </c>
      <c r="I143" s="29">
        <f t="shared" si="14"/>
        <v>50</v>
      </c>
      <c r="J143" s="26">
        <f t="shared" si="13"/>
        <v>0</v>
      </c>
    </row>
    <row r="144" spans="2:10" ht="81.75" hidden="1" customHeight="1" x14ac:dyDescent="0.25">
      <c r="B144" s="41" t="s">
        <v>230</v>
      </c>
      <c r="C144" s="47" t="s">
        <v>231</v>
      </c>
      <c r="D144" s="50">
        <v>600</v>
      </c>
      <c r="E144" s="28" t="s">
        <v>52</v>
      </c>
      <c r="F144" s="28" t="s">
        <v>14</v>
      </c>
      <c r="G144" s="29">
        <v>50</v>
      </c>
      <c r="H144" s="29">
        <v>50</v>
      </c>
      <c r="I144" s="29">
        <v>50</v>
      </c>
      <c r="J144" s="26">
        <f t="shared" si="13"/>
        <v>0</v>
      </c>
    </row>
    <row r="145" spans="2:10" ht="94.5" hidden="1" x14ac:dyDescent="0.25">
      <c r="B145" s="41" t="s">
        <v>230</v>
      </c>
      <c r="C145" s="47" t="s">
        <v>231</v>
      </c>
      <c r="D145" s="50">
        <v>600</v>
      </c>
      <c r="E145" s="28" t="s">
        <v>138</v>
      </c>
      <c r="F145" s="28" t="s">
        <v>14</v>
      </c>
      <c r="G145" s="29"/>
      <c r="H145" s="29"/>
      <c r="I145" s="29"/>
      <c r="J145" s="26">
        <f t="shared" si="13"/>
        <v>0</v>
      </c>
    </row>
    <row r="146" spans="2:10" ht="87.75" hidden="1" customHeight="1" x14ac:dyDescent="0.25">
      <c r="B146" s="41" t="s">
        <v>230</v>
      </c>
      <c r="C146" s="47" t="s">
        <v>231</v>
      </c>
      <c r="D146" s="50">
        <v>600</v>
      </c>
      <c r="E146" s="28" t="s">
        <v>138</v>
      </c>
      <c r="F146" s="28" t="s">
        <v>51</v>
      </c>
      <c r="G146" s="29"/>
      <c r="H146" s="29"/>
      <c r="I146" s="29"/>
      <c r="J146" s="26">
        <f t="shared" si="13"/>
        <v>0</v>
      </c>
    </row>
    <row r="147" spans="2:10" ht="49.9" hidden="1" customHeight="1" x14ac:dyDescent="0.25">
      <c r="B147" s="24" t="s">
        <v>232</v>
      </c>
      <c r="C147" s="45" t="s">
        <v>233</v>
      </c>
      <c r="D147" s="54"/>
      <c r="E147" s="25"/>
      <c r="F147" s="25"/>
      <c r="G147" s="22">
        <f t="shared" ref="G147:I148" si="15">G148</f>
        <v>0</v>
      </c>
      <c r="H147" s="22">
        <f t="shared" si="15"/>
        <v>0</v>
      </c>
      <c r="I147" s="22">
        <f t="shared" si="15"/>
        <v>0</v>
      </c>
      <c r="J147" s="26">
        <f t="shared" si="13"/>
        <v>0</v>
      </c>
    </row>
    <row r="148" spans="2:10" ht="47.25" hidden="1" x14ac:dyDescent="0.25">
      <c r="B148" s="30" t="s">
        <v>234</v>
      </c>
      <c r="C148" s="47" t="s">
        <v>235</v>
      </c>
      <c r="D148" s="28"/>
      <c r="E148" s="28" t="s">
        <v>17</v>
      </c>
      <c r="F148" s="28" t="s">
        <v>50</v>
      </c>
      <c r="G148" s="29">
        <f t="shared" si="15"/>
        <v>0</v>
      </c>
      <c r="H148" s="29">
        <f t="shared" si="15"/>
        <v>0</v>
      </c>
      <c r="I148" s="29">
        <f t="shared" si="15"/>
        <v>0</v>
      </c>
      <c r="J148" s="26">
        <f t="shared" si="13"/>
        <v>0</v>
      </c>
    </row>
    <row r="149" spans="2:10" ht="47.25" hidden="1" x14ac:dyDescent="0.25">
      <c r="B149" s="30" t="s">
        <v>236</v>
      </c>
      <c r="C149" s="47" t="s">
        <v>237</v>
      </c>
      <c r="D149" s="28" t="s">
        <v>20</v>
      </c>
      <c r="E149" s="28" t="s">
        <v>17</v>
      </c>
      <c r="F149" s="28" t="s">
        <v>50</v>
      </c>
      <c r="G149" s="29"/>
      <c r="H149" s="29"/>
      <c r="I149" s="29"/>
      <c r="J149" s="26">
        <f t="shared" si="13"/>
        <v>0</v>
      </c>
    </row>
    <row r="150" spans="2:10" ht="59.25" hidden="1" customHeight="1" x14ac:dyDescent="0.25">
      <c r="B150" s="30" t="s">
        <v>238</v>
      </c>
      <c r="C150" s="56" t="s">
        <v>239</v>
      </c>
      <c r="D150" s="28" t="s">
        <v>20</v>
      </c>
      <c r="E150" s="28" t="s">
        <v>17</v>
      </c>
      <c r="F150" s="28" t="s">
        <v>50</v>
      </c>
      <c r="G150" s="29"/>
      <c r="H150" s="29"/>
      <c r="I150" s="29"/>
      <c r="J150" s="26">
        <f t="shared" si="13"/>
        <v>0</v>
      </c>
    </row>
    <row r="151" spans="2:10" ht="54" hidden="1" customHeight="1" x14ac:dyDescent="0.25">
      <c r="B151" s="30" t="s">
        <v>238</v>
      </c>
      <c r="C151" s="56" t="s">
        <v>240</v>
      </c>
      <c r="D151" s="28" t="s">
        <v>20</v>
      </c>
      <c r="E151" s="28" t="s">
        <v>17</v>
      </c>
      <c r="F151" s="28" t="s">
        <v>50</v>
      </c>
      <c r="G151" s="29"/>
      <c r="H151" s="29"/>
      <c r="I151" s="29"/>
      <c r="J151" s="26">
        <f t="shared" si="13"/>
        <v>0</v>
      </c>
    </row>
    <row r="152" spans="2:10" ht="58.5" hidden="1" customHeight="1" x14ac:dyDescent="0.25">
      <c r="B152" s="30" t="s">
        <v>238</v>
      </c>
      <c r="C152" s="56" t="s">
        <v>241</v>
      </c>
      <c r="D152" s="28" t="s">
        <v>20</v>
      </c>
      <c r="E152" s="28" t="s">
        <v>17</v>
      </c>
      <c r="F152" s="28" t="s">
        <v>50</v>
      </c>
      <c r="G152" s="29"/>
      <c r="H152" s="29"/>
      <c r="I152" s="29"/>
      <c r="J152" s="26">
        <f t="shared" si="13"/>
        <v>0</v>
      </c>
    </row>
    <row r="153" spans="2:10" s="69" customFormat="1" ht="13.9" customHeight="1" x14ac:dyDescent="0.25">
      <c r="B153" s="21" t="s">
        <v>242</v>
      </c>
      <c r="C153" s="54">
        <v>99</v>
      </c>
      <c r="D153" s="21"/>
      <c r="E153" s="21"/>
      <c r="F153" s="21"/>
      <c r="G153" s="22">
        <f>G154</f>
        <v>29819.619999999995</v>
      </c>
      <c r="H153" s="70">
        <f>H154</f>
        <v>32653.347999999998</v>
      </c>
      <c r="I153" s="23">
        <f>I154</f>
        <v>32773.826000000001</v>
      </c>
      <c r="J153" s="43">
        <f t="shared" si="13"/>
        <v>120.47800000000279</v>
      </c>
    </row>
    <row r="154" spans="2:10" ht="30.75" customHeight="1" x14ac:dyDescent="0.25">
      <c r="B154" s="71" t="s">
        <v>243</v>
      </c>
      <c r="C154" s="50">
        <v>999</v>
      </c>
      <c r="D154" s="49"/>
      <c r="E154" s="49"/>
      <c r="F154" s="49"/>
      <c r="G154" s="29">
        <f>G155+G157+G158+G159+G160+G161+G163+G164+G165+G167+G168+G169+G170+G171+G174+G175+G176+G177+G178+G179+G180+G172+G173</f>
        <v>29819.619999999995</v>
      </c>
      <c r="H154" s="29">
        <f>H155+H157+H158+H159+H160+H161+H163+H164+H165+H167+H168+H169+H170+H171+H174+H175+H176+H177+H178+H179+H180+H172+H173</f>
        <v>32653.347999999998</v>
      </c>
      <c r="I154" s="31">
        <f>I155+I157+I158+I159+I160+I161+I163+I164+I165+I167+I168+I169+I170+I171+I174+I175+I176+I177+I178+I179+I180+I172+I173+I162+I166</f>
        <v>32773.826000000001</v>
      </c>
      <c r="J154" s="43">
        <f t="shared" si="13"/>
        <v>120.47800000000279</v>
      </c>
    </row>
    <row r="155" spans="2:10" ht="98.25" hidden="1" customHeight="1" x14ac:dyDescent="0.25">
      <c r="B155" s="52" t="s">
        <v>244</v>
      </c>
      <c r="C155" s="72" t="s">
        <v>245</v>
      </c>
      <c r="D155" s="50">
        <v>100</v>
      </c>
      <c r="E155" s="28" t="s">
        <v>14</v>
      </c>
      <c r="F155" s="28" t="s">
        <v>33</v>
      </c>
      <c r="G155" s="29">
        <v>885.1</v>
      </c>
      <c r="H155" s="29">
        <v>885.1</v>
      </c>
      <c r="I155" s="29">
        <v>885.1</v>
      </c>
      <c r="J155" s="26">
        <f t="shared" si="13"/>
        <v>0</v>
      </c>
    </row>
    <row r="156" spans="2:10" ht="90.75" hidden="1" customHeight="1" x14ac:dyDescent="0.25">
      <c r="B156" s="30" t="s">
        <v>246</v>
      </c>
      <c r="C156" s="72" t="s">
        <v>245</v>
      </c>
      <c r="D156" s="72" t="s">
        <v>38</v>
      </c>
      <c r="E156" s="72" t="s">
        <v>14</v>
      </c>
      <c r="F156" s="72" t="s">
        <v>54</v>
      </c>
      <c r="G156" s="62">
        <v>0</v>
      </c>
      <c r="H156" s="62">
        <v>0</v>
      </c>
      <c r="I156" s="62">
        <v>0</v>
      </c>
      <c r="J156" s="26">
        <f t="shared" si="13"/>
        <v>0</v>
      </c>
    </row>
    <row r="157" spans="2:10" ht="47.25" hidden="1" customHeight="1" x14ac:dyDescent="0.25">
      <c r="B157" s="30" t="s">
        <v>247</v>
      </c>
      <c r="C157" s="72" t="s">
        <v>248</v>
      </c>
      <c r="D157" s="72" t="s">
        <v>20</v>
      </c>
      <c r="E157" s="72" t="s">
        <v>14</v>
      </c>
      <c r="F157" s="72" t="s">
        <v>54</v>
      </c>
      <c r="G157" s="62">
        <v>31</v>
      </c>
      <c r="H157" s="62">
        <v>31</v>
      </c>
      <c r="I157" s="62">
        <v>31</v>
      </c>
      <c r="J157" s="26">
        <f t="shared" si="13"/>
        <v>0</v>
      </c>
    </row>
    <row r="158" spans="2:10" ht="86.25" hidden="1" customHeight="1" x14ac:dyDescent="0.25">
      <c r="B158" s="71" t="s">
        <v>249</v>
      </c>
      <c r="C158" s="28" t="s">
        <v>250</v>
      </c>
      <c r="D158" s="28" t="s">
        <v>38</v>
      </c>
      <c r="E158" s="28" t="s">
        <v>14</v>
      </c>
      <c r="F158" s="28" t="s">
        <v>17</v>
      </c>
      <c r="G158" s="29">
        <v>1059.7</v>
      </c>
      <c r="H158" s="29">
        <f>1059.7+25</f>
        <v>1084.7</v>
      </c>
      <c r="I158" s="29">
        <f>1059.7+25</f>
        <v>1084.7</v>
      </c>
      <c r="J158" s="26">
        <f t="shared" si="13"/>
        <v>0</v>
      </c>
    </row>
    <row r="159" spans="2:10" ht="84.75" hidden="1" customHeight="1" x14ac:dyDescent="0.25">
      <c r="B159" s="30" t="s">
        <v>246</v>
      </c>
      <c r="C159" s="47" t="s">
        <v>245</v>
      </c>
      <c r="D159" s="28" t="s">
        <v>38</v>
      </c>
      <c r="E159" s="47" t="s">
        <v>14</v>
      </c>
      <c r="F159" s="47" t="s">
        <v>17</v>
      </c>
      <c r="G159" s="29">
        <v>2007.5</v>
      </c>
      <c r="H159" s="29">
        <f>2007.5+25</f>
        <v>2032.5</v>
      </c>
      <c r="I159" s="29">
        <f>2007.5+25</f>
        <v>2032.5</v>
      </c>
      <c r="J159" s="26">
        <f t="shared" si="13"/>
        <v>0</v>
      </c>
    </row>
    <row r="160" spans="2:10" ht="46.5" hidden="1" customHeight="1" x14ac:dyDescent="0.25">
      <c r="B160" s="30" t="s">
        <v>251</v>
      </c>
      <c r="C160" s="28" t="s">
        <v>248</v>
      </c>
      <c r="D160" s="28" t="s">
        <v>20</v>
      </c>
      <c r="E160" s="28" t="s">
        <v>14</v>
      </c>
      <c r="F160" s="28" t="s">
        <v>17</v>
      </c>
      <c r="G160" s="29">
        <v>1266.0999999999999</v>
      </c>
      <c r="H160" s="29">
        <f>1266.1-467.644</f>
        <v>798.4559999999999</v>
      </c>
      <c r="I160" s="29">
        <f>1266.1-467.644</f>
        <v>798.4559999999999</v>
      </c>
      <c r="J160" s="26">
        <f t="shared" si="13"/>
        <v>0</v>
      </c>
    </row>
    <row r="161" spans="2:10" ht="35.25" hidden="1" customHeight="1" x14ac:dyDescent="0.25">
      <c r="B161" s="30" t="s">
        <v>252</v>
      </c>
      <c r="C161" s="47" t="s">
        <v>248</v>
      </c>
      <c r="D161" s="28" t="s">
        <v>48</v>
      </c>
      <c r="E161" s="47" t="s">
        <v>14</v>
      </c>
      <c r="F161" s="47" t="s">
        <v>17</v>
      </c>
      <c r="G161" s="29">
        <v>55.7</v>
      </c>
      <c r="H161" s="29">
        <v>55.7</v>
      </c>
      <c r="I161" s="29">
        <v>55.7</v>
      </c>
      <c r="J161" s="19">
        <f t="shared" si="13"/>
        <v>0</v>
      </c>
    </row>
    <row r="162" spans="2:10" ht="74.650000000000006" customHeight="1" x14ac:dyDescent="0.25">
      <c r="B162" s="30" t="s">
        <v>253</v>
      </c>
      <c r="C162" s="47" t="s">
        <v>254</v>
      </c>
      <c r="D162" s="28" t="s">
        <v>20</v>
      </c>
      <c r="E162" s="47" t="s">
        <v>14</v>
      </c>
      <c r="F162" s="47" t="s">
        <v>105</v>
      </c>
      <c r="G162" s="29">
        <v>0</v>
      </c>
      <c r="H162" s="29">
        <v>0</v>
      </c>
      <c r="I162" s="29">
        <f>0+139.378</f>
        <v>139.37799999999999</v>
      </c>
      <c r="J162" s="43">
        <f t="shared" si="13"/>
        <v>139.37799999999999</v>
      </c>
    </row>
    <row r="163" spans="2:10" ht="45.75" hidden="1" customHeight="1" x14ac:dyDescent="0.25">
      <c r="B163" s="41" t="s">
        <v>255</v>
      </c>
      <c r="C163" s="28" t="s">
        <v>256</v>
      </c>
      <c r="D163" s="28" t="s">
        <v>48</v>
      </c>
      <c r="E163" s="28" t="s">
        <v>14</v>
      </c>
      <c r="F163" s="28" t="s">
        <v>138</v>
      </c>
      <c r="G163" s="29">
        <v>20</v>
      </c>
      <c r="H163" s="29">
        <v>20</v>
      </c>
      <c r="I163" s="29">
        <v>20</v>
      </c>
      <c r="J163" s="43">
        <f t="shared" si="13"/>
        <v>0</v>
      </c>
    </row>
    <row r="164" spans="2:10" ht="33" hidden="1" customHeight="1" x14ac:dyDescent="0.25">
      <c r="B164" s="30" t="s">
        <v>257</v>
      </c>
      <c r="C164" s="28" t="s">
        <v>258</v>
      </c>
      <c r="D164" s="28" t="s">
        <v>20</v>
      </c>
      <c r="E164" s="28" t="s">
        <v>14</v>
      </c>
      <c r="F164" s="28" t="s">
        <v>21</v>
      </c>
      <c r="G164" s="29">
        <v>13</v>
      </c>
      <c r="H164" s="29">
        <v>13</v>
      </c>
      <c r="I164" s="29">
        <v>13</v>
      </c>
      <c r="J164" s="43">
        <f t="shared" si="13"/>
        <v>0</v>
      </c>
    </row>
    <row r="165" spans="2:10" ht="109.5" hidden="1" customHeight="1" x14ac:dyDescent="0.25">
      <c r="B165" s="30" t="s">
        <v>259</v>
      </c>
      <c r="C165" s="28" t="s">
        <v>260</v>
      </c>
      <c r="D165" s="28" t="s">
        <v>38</v>
      </c>
      <c r="E165" s="28" t="s">
        <v>33</v>
      </c>
      <c r="F165" s="28" t="s">
        <v>54</v>
      </c>
      <c r="G165" s="29">
        <v>568.6</v>
      </c>
      <c r="H165" s="29">
        <v>568.6</v>
      </c>
      <c r="I165" s="29">
        <v>568.6</v>
      </c>
      <c r="J165" s="43">
        <f t="shared" si="13"/>
        <v>0</v>
      </c>
    </row>
    <row r="166" spans="2:10" ht="73.900000000000006" customHeight="1" x14ac:dyDescent="0.25">
      <c r="B166" s="73" t="s">
        <v>261</v>
      </c>
      <c r="C166" s="67" t="s">
        <v>262</v>
      </c>
      <c r="D166" s="28" t="s">
        <v>20</v>
      </c>
      <c r="E166" s="28" t="s">
        <v>14</v>
      </c>
      <c r="F166" s="28" t="s">
        <v>21</v>
      </c>
      <c r="G166" s="29">
        <v>0</v>
      </c>
      <c r="H166" s="29">
        <v>0</v>
      </c>
      <c r="I166" s="29">
        <f>0+2</f>
        <v>2</v>
      </c>
      <c r="J166" s="48">
        <f t="shared" si="13"/>
        <v>2</v>
      </c>
    </row>
    <row r="167" spans="2:10" ht="72.75" customHeight="1" x14ac:dyDescent="0.25">
      <c r="B167" s="30" t="s">
        <v>263</v>
      </c>
      <c r="C167" s="28" t="s">
        <v>260</v>
      </c>
      <c r="D167" s="28" t="s">
        <v>20</v>
      </c>
      <c r="E167" s="28" t="s">
        <v>33</v>
      </c>
      <c r="F167" s="28" t="s">
        <v>54</v>
      </c>
      <c r="G167" s="29">
        <v>28.9</v>
      </c>
      <c r="H167" s="29">
        <v>28.9</v>
      </c>
      <c r="I167" s="29">
        <f>28.9+159.1</f>
        <v>188</v>
      </c>
      <c r="J167" s="48">
        <f t="shared" si="13"/>
        <v>159.1</v>
      </c>
    </row>
    <row r="168" spans="2:10" ht="49.5" hidden="1" customHeight="1" x14ac:dyDescent="0.25">
      <c r="B168" s="42" t="s">
        <v>264</v>
      </c>
      <c r="C168" s="28" t="s">
        <v>265</v>
      </c>
      <c r="D168" s="50">
        <v>500</v>
      </c>
      <c r="E168" s="28" t="s">
        <v>54</v>
      </c>
      <c r="F168" s="28" t="s">
        <v>69</v>
      </c>
      <c r="G168" s="29">
        <v>779.85</v>
      </c>
      <c r="H168" s="29">
        <v>779.85</v>
      </c>
      <c r="I168" s="29">
        <v>779.85</v>
      </c>
      <c r="J168" s="26">
        <f t="shared" si="13"/>
        <v>0</v>
      </c>
    </row>
    <row r="169" spans="2:10" ht="60" customHeight="1" x14ac:dyDescent="0.25">
      <c r="B169" s="46" t="s">
        <v>266</v>
      </c>
      <c r="C169" s="28" t="s">
        <v>267</v>
      </c>
      <c r="D169" s="50">
        <v>800</v>
      </c>
      <c r="E169" s="28" t="s">
        <v>17</v>
      </c>
      <c r="F169" s="28" t="s">
        <v>14</v>
      </c>
      <c r="G169" s="29">
        <v>750</v>
      </c>
      <c r="H169" s="29">
        <v>750</v>
      </c>
      <c r="I169" s="31">
        <f>750-200-19.77073-49.42+49.42</f>
        <v>530.22927000000004</v>
      </c>
      <c r="J169" s="26">
        <f t="shared" si="13"/>
        <v>-219.77072999999996</v>
      </c>
    </row>
    <row r="170" spans="2:10" ht="112.5" hidden="1" customHeight="1" x14ac:dyDescent="0.25">
      <c r="B170" s="42" t="s">
        <v>268</v>
      </c>
      <c r="C170" s="28" t="s">
        <v>269</v>
      </c>
      <c r="D170" s="50">
        <v>200</v>
      </c>
      <c r="E170" s="28" t="s">
        <v>17</v>
      </c>
      <c r="F170" s="28" t="s">
        <v>69</v>
      </c>
      <c r="G170" s="29">
        <v>300</v>
      </c>
      <c r="H170" s="29">
        <f>300+265.6</f>
        <v>565.6</v>
      </c>
      <c r="I170" s="29">
        <f>300+265.6</f>
        <v>565.6</v>
      </c>
      <c r="J170" s="26">
        <f t="shared" si="13"/>
        <v>0</v>
      </c>
    </row>
    <row r="171" spans="2:10" ht="111" hidden="1" customHeight="1" x14ac:dyDescent="0.25">
      <c r="B171" s="42" t="s">
        <v>268</v>
      </c>
      <c r="C171" s="28" t="s">
        <v>269</v>
      </c>
      <c r="D171" s="50">
        <v>200</v>
      </c>
      <c r="E171" s="28" t="s">
        <v>51</v>
      </c>
      <c r="F171" s="28" t="s">
        <v>33</v>
      </c>
      <c r="G171" s="29">
        <v>400</v>
      </c>
      <c r="H171" s="29">
        <v>400</v>
      </c>
      <c r="I171" s="29">
        <v>400</v>
      </c>
      <c r="J171" s="26">
        <f t="shared" si="13"/>
        <v>0</v>
      </c>
    </row>
    <row r="172" spans="2:10" ht="56.65" customHeight="1" x14ac:dyDescent="0.25">
      <c r="B172" s="74" t="s">
        <v>270</v>
      </c>
      <c r="C172" s="67" t="s">
        <v>271</v>
      </c>
      <c r="D172" s="50">
        <v>400</v>
      </c>
      <c r="E172" s="28" t="s">
        <v>51</v>
      </c>
      <c r="F172" s="28" t="s">
        <v>33</v>
      </c>
      <c r="G172" s="29">
        <v>0</v>
      </c>
      <c r="H172" s="29">
        <f>0+1835.1</f>
        <v>1835.1</v>
      </c>
      <c r="I172" s="29">
        <f>0+1835.1+19.77073</f>
        <v>1854.8707299999999</v>
      </c>
      <c r="J172" s="26">
        <f t="shared" ref="J172:J203" si="16">I172-H172</f>
        <v>19.770729999999958</v>
      </c>
    </row>
    <row r="173" spans="2:10" ht="55.9" hidden="1" customHeight="1" x14ac:dyDescent="0.25">
      <c r="B173" s="74" t="s">
        <v>272</v>
      </c>
      <c r="C173" s="67" t="s">
        <v>271</v>
      </c>
      <c r="D173" s="50">
        <v>200</v>
      </c>
      <c r="E173" s="28" t="s">
        <v>51</v>
      </c>
      <c r="F173" s="28" t="s">
        <v>33</v>
      </c>
      <c r="G173" s="29">
        <v>0</v>
      </c>
      <c r="H173" s="29">
        <f>0+260.622</f>
        <v>260.62200000000001</v>
      </c>
      <c r="I173" s="29">
        <f>0+260.622</f>
        <v>260.62200000000001</v>
      </c>
      <c r="J173" s="26">
        <f t="shared" si="16"/>
        <v>0</v>
      </c>
    </row>
    <row r="174" spans="2:10" ht="72.75" hidden="1" customHeight="1" x14ac:dyDescent="0.25">
      <c r="B174" s="30" t="s">
        <v>273</v>
      </c>
      <c r="C174" s="28" t="s">
        <v>274</v>
      </c>
      <c r="D174" s="50">
        <v>600</v>
      </c>
      <c r="E174" s="28" t="s">
        <v>52</v>
      </c>
      <c r="F174" s="28" t="s">
        <v>14</v>
      </c>
      <c r="G174" s="29">
        <v>5939.22</v>
      </c>
      <c r="H174" s="29">
        <v>5939.22</v>
      </c>
      <c r="I174" s="29">
        <v>5939.22</v>
      </c>
      <c r="J174" s="26">
        <f t="shared" si="16"/>
        <v>0</v>
      </c>
    </row>
    <row r="175" spans="2:10" ht="72" hidden="1" customHeight="1" x14ac:dyDescent="0.25">
      <c r="B175" s="30" t="s">
        <v>275</v>
      </c>
      <c r="C175" s="28" t="s">
        <v>276</v>
      </c>
      <c r="D175" s="50">
        <v>600</v>
      </c>
      <c r="E175" s="28" t="s">
        <v>52</v>
      </c>
      <c r="F175" s="28" t="s">
        <v>14</v>
      </c>
      <c r="G175" s="29">
        <v>1528.3</v>
      </c>
      <c r="H175" s="29">
        <f>1528.3+43.8</f>
        <v>1572.1</v>
      </c>
      <c r="I175" s="29">
        <f>1528.3+43.8</f>
        <v>1572.1</v>
      </c>
      <c r="J175" s="26">
        <f t="shared" si="16"/>
        <v>0</v>
      </c>
    </row>
    <row r="176" spans="2:10" ht="59.25" hidden="1" customHeight="1" x14ac:dyDescent="0.25">
      <c r="B176" s="41" t="s">
        <v>277</v>
      </c>
      <c r="C176" s="28" t="s">
        <v>278</v>
      </c>
      <c r="D176" s="50">
        <v>600</v>
      </c>
      <c r="E176" s="28" t="s">
        <v>52</v>
      </c>
      <c r="F176" s="28" t="s">
        <v>14</v>
      </c>
      <c r="G176" s="62">
        <v>3875.2</v>
      </c>
      <c r="H176" s="62">
        <v>3875.2</v>
      </c>
      <c r="I176" s="62">
        <v>3875.2</v>
      </c>
      <c r="J176" s="26">
        <f t="shared" si="16"/>
        <v>0</v>
      </c>
    </row>
    <row r="177" spans="2:10" ht="44.85" hidden="1" customHeight="1" x14ac:dyDescent="0.25">
      <c r="B177" s="30" t="s">
        <v>279</v>
      </c>
      <c r="C177" s="28" t="s">
        <v>280</v>
      </c>
      <c r="D177" s="50">
        <v>500</v>
      </c>
      <c r="E177" s="28" t="s">
        <v>28</v>
      </c>
      <c r="F177" s="28" t="s">
        <v>54</v>
      </c>
      <c r="G177" s="62">
        <v>122.85</v>
      </c>
      <c r="H177" s="62">
        <f>122.85+49.15</f>
        <v>172</v>
      </c>
      <c r="I177" s="62">
        <f>122.85+49.15</f>
        <v>172</v>
      </c>
      <c r="J177" s="26">
        <f t="shared" si="16"/>
        <v>0</v>
      </c>
    </row>
    <row r="178" spans="2:10" ht="73.5" hidden="1" customHeight="1" x14ac:dyDescent="0.25">
      <c r="B178" s="30" t="s">
        <v>281</v>
      </c>
      <c r="C178" s="28" t="s">
        <v>282</v>
      </c>
      <c r="D178" s="50">
        <v>300</v>
      </c>
      <c r="E178" s="28" t="s">
        <v>28</v>
      </c>
      <c r="F178" s="28" t="s">
        <v>54</v>
      </c>
      <c r="G178" s="29">
        <v>0.6</v>
      </c>
      <c r="H178" s="29">
        <v>0.6</v>
      </c>
      <c r="I178" s="29">
        <v>0.6</v>
      </c>
      <c r="J178" s="26">
        <f t="shared" si="16"/>
        <v>0</v>
      </c>
    </row>
    <row r="179" spans="2:10" ht="48" hidden="1" customHeight="1" x14ac:dyDescent="0.25">
      <c r="B179" s="41" t="s">
        <v>283</v>
      </c>
      <c r="C179" s="28" t="s">
        <v>284</v>
      </c>
      <c r="D179" s="28" t="s">
        <v>31</v>
      </c>
      <c r="E179" s="28" t="s">
        <v>28</v>
      </c>
      <c r="F179" s="28" t="s">
        <v>54</v>
      </c>
      <c r="G179" s="29">
        <v>125.9</v>
      </c>
      <c r="H179" s="29">
        <v>125.9</v>
      </c>
      <c r="I179" s="29">
        <v>125.9</v>
      </c>
      <c r="J179" s="26">
        <f t="shared" si="16"/>
        <v>0</v>
      </c>
    </row>
    <row r="180" spans="2:10" ht="57.75" customHeight="1" x14ac:dyDescent="0.25">
      <c r="B180" s="30" t="s">
        <v>285</v>
      </c>
      <c r="C180" s="28" t="s">
        <v>286</v>
      </c>
      <c r="D180" s="28" t="s">
        <v>287</v>
      </c>
      <c r="E180" s="28" t="s">
        <v>138</v>
      </c>
      <c r="F180" s="28" t="s">
        <v>14</v>
      </c>
      <c r="G180" s="29">
        <v>10062.1</v>
      </c>
      <c r="H180" s="29">
        <f>10062.1+670.1+127</f>
        <v>10859.2</v>
      </c>
      <c r="I180" s="29">
        <f>10062.1+670.1+127+20</f>
        <v>10879.2</v>
      </c>
      <c r="J180" s="48">
        <f t="shared" si="16"/>
        <v>20</v>
      </c>
    </row>
  </sheetData>
  <mergeCells count="4">
    <mergeCell ref="D1:G1"/>
    <mergeCell ref="D2:G2"/>
    <mergeCell ref="A4:I8"/>
    <mergeCell ref="B9:G9"/>
  </mergeCells>
  <pageMargins left="0.70833333333333304" right="0.70833333333333304" top="0.74791666666666701" bottom="0.74791666666666701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2020</vt:lpstr>
      <vt:lpstr>'2020'!Print_Area_0_0</vt:lpstr>
      <vt:lpstr>'2020'!Print_Area_0_0_0</vt:lpstr>
      <vt:lpstr>'2020'!Print_Area_0_0_0_0</vt:lpstr>
      <vt:lpstr>'2020'!Область_печати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HP</cp:lastModifiedBy>
  <cp:revision>41</cp:revision>
  <cp:lastPrinted>2020-09-10T16:02:34Z</cp:lastPrinted>
  <dcterms:created xsi:type="dcterms:W3CDTF">2006-09-16T00:00:00Z</dcterms:created>
  <dcterms:modified xsi:type="dcterms:W3CDTF">2020-09-28T11:03:38Z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